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890" windowWidth="23640" windowHeight="8820" tabRatio="822" activeTab="1"/>
  </bookViews>
  <sheets>
    <sheet name="Memorial de calculo" sheetId="129" r:id="rId1"/>
    <sheet name="1 SALA - 110V_BLOCOS" sheetId="127" r:id="rId2"/>
    <sheet name="Cronograma fisico financeiro" sheetId="128" r:id="rId3"/>
    <sheet name="BDI" sheetId="130" r:id="rId4"/>
  </sheets>
  <externalReferences>
    <externalReference r:id="rId5"/>
  </externalReferences>
  <definedNames>
    <definedName name="_Fill" localSheetId="1" hidden="1">#REF!</definedName>
    <definedName name="_Fill" hidden="1">#REF!</definedName>
    <definedName name="_xlnm._FilterDatabase" localSheetId="1" hidden="1">'1 SALA - 110V_BLOCOS'!$D$1:$D$134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ACRE" localSheetId="1" hidden="1">#REF!</definedName>
    <definedName name="ACRE" hidden="1">#REF!</definedName>
    <definedName name="ademir" hidden="1">{#N/A,#N/A,FALSE,"Cronograma";#N/A,#N/A,FALSE,"Cronogr. 2"}</definedName>
    <definedName name="_xlnm.Print_Area" localSheetId="1">'1 SALA - 110V_BLOCOS'!$B$1:$J$93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1" hidden="1">#REF!</definedName>
    <definedName name="SINAPI_AC" hidden="1">#REF!</definedName>
    <definedName name="ss" hidden="1">{#N/A,#N/A,FALSE,"Cronograma";#N/A,#N/A,FALSE,"Cronogr. 2"}</definedName>
    <definedName name="_xlnm.Print_Titles" localSheetId="1">'1 SALA - 110V_BLOCOS'!$1:$12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24519"/>
</workbook>
</file>

<file path=xl/calcChain.xml><?xml version="1.0" encoding="utf-8"?>
<calcChain xmlns="http://schemas.openxmlformats.org/spreadsheetml/2006/main">
  <c r="C10" i="129"/>
  <c r="B7"/>
  <c r="B5"/>
  <c r="B6"/>
  <c r="G39" i="128"/>
  <c r="G38"/>
  <c r="C40"/>
  <c r="C39"/>
  <c r="C38"/>
  <c r="B36"/>
  <c r="E95" i="129"/>
  <c r="E94"/>
  <c r="C96"/>
  <c r="C95"/>
  <c r="C94"/>
  <c r="B90"/>
  <c r="B4" i="130"/>
  <c r="B3"/>
  <c r="B2"/>
  <c r="D23"/>
  <c r="D18"/>
  <c r="D15"/>
  <c r="D12"/>
  <c r="D24" s="1"/>
  <c r="G79" i="127" l="1"/>
  <c r="G77"/>
  <c r="J77" s="1"/>
  <c r="G75"/>
  <c r="G74"/>
  <c r="G69"/>
  <c r="G65"/>
  <c r="G64"/>
  <c r="G59"/>
  <c r="G58"/>
  <c r="G54"/>
  <c r="G49"/>
  <c r="G47"/>
  <c r="G46"/>
  <c r="G45"/>
  <c r="G44"/>
  <c r="G42"/>
  <c r="G41"/>
  <c r="G40"/>
  <c r="G39"/>
  <c r="G34"/>
  <c r="G33"/>
  <c r="G32"/>
  <c r="G31"/>
  <c r="G30"/>
  <c r="G28"/>
  <c r="G27"/>
  <c r="G26"/>
  <c r="G21"/>
  <c r="G20"/>
  <c r="G16"/>
  <c r="G15"/>
  <c r="B24" i="128"/>
  <c r="I79" i="127"/>
  <c r="J78"/>
  <c r="I77"/>
  <c r="J76"/>
  <c r="I75"/>
  <c r="I74"/>
  <c r="A6" i="128"/>
  <c r="B22"/>
  <c r="B20"/>
  <c r="B18"/>
  <c r="B16"/>
  <c r="B14"/>
  <c r="B12"/>
  <c r="B10"/>
  <c r="B8"/>
  <c r="A5"/>
  <c r="I64" i="127"/>
  <c r="I69"/>
  <c r="J48"/>
  <c r="I49"/>
  <c r="J75" l="1"/>
  <c r="J79"/>
  <c r="J74"/>
  <c r="J69"/>
  <c r="J70" s="1"/>
  <c r="J68" s="1"/>
  <c r="J64"/>
  <c r="J49"/>
  <c r="I65"/>
  <c r="J65" s="1"/>
  <c r="J80" l="1"/>
  <c r="D23" i="128"/>
  <c r="H23" s="1"/>
  <c r="J66" i="127"/>
  <c r="D21" i="128" s="1"/>
  <c r="D25"/>
  <c r="J33"/>
  <c r="I33"/>
  <c r="I59" i="127"/>
  <c r="J59" s="1"/>
  <c r="I58"/>
  <c r="J58" s="1"/>
  <c r="I54"/>
  <c r="J54" s="1"/>
  <c r="J72" l="1"/>
  <c r="H21" i="128"/>
  <c r="G21"/>
  <c r="G25"/>
  <c r="E25"/>
  <c r="F25"/>
  <c r="H25"/>
  <c r="J43" i="127"/>
  <c r="I40"/>
  <c r="J40" s="1"/>
  <c r="I41"/>
  <c r="J41" s="1"/>
  <c r="I42"/>
  <c r="J42" s="1"/>
  <c r="I44"/>
  <c r="J44" s="1"/>
  <c r="I45"/>
  <c r="J45" s="1"/>
  <c r="I46"/>
  <c r="J46" s="1"/>
  <c r="I47"/>
  <c r="J47" s="1"/>
  <c r="I39"/>
  <c r="J39" s="1"/>
  <c r="I26"/>
  <c r="J26" s="1"/>
  <c r="I27"/>
  <c r="J27" s="1"/>
  <c r="I28"/>
  <c r="J28" s="1"/>
  <c r="I30"/>
  <c r="J30" s="1"/>
  <c r="I31"/>
  <c r="J31" s="1"/>
  <c r="I32"/>
  <c r="J32" s="1"/>
  <c r="I33"/>
  <c r="J33" s="1"/>
  <c r="I34"/>
  <c r="J34" s="1"/>
  <c r="I20"/>
  <c r="J20" s="1"/>
  <c r="I21"/>
  <c r="J21" s="1"/>
  <c r="I16"/>
  <c r="J16" s="1"/>
  <c r="I15"/>
  <c r="J15" s="1"/>
  <c r="J35" l="1"/>
  <c r="D13" i="128" s="1"/>
  <c r="J50" i="127"/>
  <c r="J55"/>
  <c r="J22"/>
  <c r="J17"/>
  <c r="J37" l="1"/>
  <c r="D15" i="128"/>
  <c r="J52" i="127"/>
  <c r="D17" i="128"/>
  <c r="J19" i="127"/>
  <c r="D11" i="128"/>
  <c r="J14" i="127"/>
  <c r="D9" i="128"/>
  <c r="E13"/>
  <c r="F13"/>
  <c r="J24" i="127"/>
  <c r="J60"/>
  <c r="J62"/>
  <c r="D19" i="128" l="1"/>
  <c r="H19" s="1"/>
  <c r="J82" i="127"/>
  <c r="J10" s="1"/>
  <c r="E11" i="128"/>
  <c r="E15"/>
  <c r="F15"/>
  <c r="G15"/>
  <c r="G19"/>
  <c r="E9"/>
  <c r="F17"/>
  <c r="G17"/>
  <c r="H17"/>
  <c r="J57" i="127"/>
  <c r="D33" i="128" l="1"/>
  <c r="D24" s="1"/>
  <c r="H33"/>
  <c r="H32" s="1"/>
  <c r="F33"/>
  <c r="G33"/>
  <c r="D10"/>
  <c r="E33"/>
  <c r="E32" s="1"/>
  <c r="D22"/>
  <c r="D20"/>
  <c r="D18"/>
  <c r="D14" l="1"/>
  <c r="F32"/>
  <c r="D16"/>
  <c r="D8"/>
  <c r="D12"/>
  <c r="G32"/>
  <c r="D32" l="1"/>
</calcChain>
</file>

<file path=xl/sharedStrings.xml><?xml version="1.0" encoding="utf-8"?>
<sst xmlns="http://schemas.openxmlformats.org/spreadsheetml/2006/main" count="492" uniqueCount="222">
  <si>
    <t>SERVIÇOS FINAIS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</si>
  <si>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</si>
  <si>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</si>
  <si>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</si>
  <si>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</si>
  <si>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</si>
  <si>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</si>
  <si>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</si>
  <si>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</si>
  <si>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3.1</t>
  </si>
  <si>
    <t>m³</t>
  </si>
  <si>
    <t>4.1</t>
  </si>
  <si>
    <t>m²</t>
  </si>
  <si>
    <t>4.2</t>
  </si>
  <si>
    <t>4.3</t>
  </si>
  <si>
    <t>5.1</t>
  </si>
  <si>
    <t>kg</t>
  </si>
  <si>
    <t>3.2</t>
  </si>
  <si>
    <t>1.2</t>
  </si>
  <si>
    <t xml:space="preserve">Locação da obra (execução de gabarito) </t>
  </si>
  <si>
    <t>2.2</t>
  </si>
  <si>
    <t>ALVENARIA DE VEDAÇÃO</t>
  </si>
  <si>
    <t>CONCRETO ARMADO - PILARES</t>
  </si>
  <si>
    <t>CONCRETO ARMADO - VIGAS</t>
  </si>
  <si>
    <t>74209/1</t>
  </si>
  <si>
    <t>FUNDAÇÕES</t>
  </si>
  <si>
    <t>SERVIÇOS COMPLEMENTARES</t>
  </si>
  <si>
    <t xml:space="preserve">Subtotal </t>
  </si>
  <si>
    <t>3.2.1</t>
  </si>
  <si>
    <t>3.2.2</t>
  </si>
  <si>
    <t>3.2.3</t>
  </si>
  <si>
    <t>3.2.4</t>
  </si>
  <si>
    <t>3.2.5</t>
  </si>
  <si>
    <t>4.1.1</t>
  </si>
  <si>
    <t>4.1.2</t>
  </si>
  <si>
    <t>4.1.4</t>
  </si>
  <si>
    <t>4.2.1</t>
  </si>
  <si>
    <t>4.2.2</t>
  </si>
  <si>
    <t>4.3.1</t>
  </si>
  <si>
    <t>5.1.1</t>
  </si>
  <si>
    <t>SERVIÇOS PRELIMINARES</t>
  </si>
  <si>
    <t>SUPERESTRUTURA</t>
  </si>
  <si>
    <t>4.2.4</t>
  </si>
  <si>
    <t>Forma de madeira em tábuas para fundações, com reaproveitamento</t>
  </si>
  <si>
    <t>CONCRETO ARMADO - VIGAS BALDRAMES</t>
  </si>
  <si>
    <t>MOVIMENTO DE TERRA PARA FUNDAÇÕES</t>
  </si>
  <si>
    <t>Chapisco em parede com argamassa traço 1:3 (cimento e areia)</t>
  </si>
  <si>
    <t>UN.</t>
  </si>
  <si>
    <t>Concreto Bombeado fck= 25MPa; incluindo preparo, lançamento e adensamento</t>
  </si>
  <si>
    <t>REVESTIMENTOS INTERNO E EXTERNO</t>
  </si>
  <si>
    <t>SISTEMAS DE VEDAÇÃO VERTICAL</t>
  </si>
  <si>
    <t>Regularização e compactação do fundo de valas</t>
  </si>
  <si>
    <t>GERAL</t>
  </si>
  <si>
    <t>Armação de aço CA-60 Ø 5,0mm; incluso fornecimento, corte, dobra e colocação</t>
  </si>
  <si>
    <t>Armação de aço CA-50 Ø 10mm; incluso fornecimento, corte, dobra e colocação</t>
  </si>
  <si>
    <t>Armação de aço CA-50 Ø 8mm; incluso fornecimento, corte, dobra e colocação</t>
  </si>
  <si>
    <t>Massa única em parede com argamassa traço 1:2:8 (cimento, cal e areia), espessura 2cm</t>
  </si>
  <si>
    <t>CUSTO (R$)</t>
  </si>
  <si>
    <t>PREÇO (R$)</t>
  </si>
  <si>
    <t>Valor TOTAL com BDI</t>
  </si>
  <si>
    <t>Limpeza geral</t>
  </si>
  <si>
    <t>SINAPI</t>
  </si>
  <si>
    <r>
      <rPr>
        <sz val="10"/>
        <rFont val="Liberation Sans Narrow"/>
        <family val="2"/>
      </rPr>
      <t>73992/001</t>
    </r>
  </si>
  <si>
    <t>SETOP</t>
  </si>
  <si>
    <t>Forma de madeira em tábuas para pilares, com reaproveitamento</t>
  </si>
  <si>
    <t>Forma de madeira em tábuas para vigas, com reaproveitamento</t>
  </si>
  <si>
    <t>Alvenaria de vedação com blocos  de concreto 14x19x39cm em ½ vez; assentamento com argamassa traço 1:2:8 (cimento, cal e areia)</t>
  </si>
  <si>
    <t>Armação de aço CA-50 Ø 10.0mm; incluso fornecimento, corte, dobra e colocação</t>
  </si>
  <si>
    <t>Lastro de concreto não-estrutural, espessura 3cm</t>
  </si>
  <si>
    <t>Escavação mecanizada de valas em qualquer terreno exceto rocha até h= 2,0m</t>
  </si>
  <si>
    <t>TER-ESC-050</t>
  </si>
  <si>
    <t>setop</t>
  </si>
  <si>
    <t>m</t>
  </si>
  <si>
    <t>CRONOGRAMA FÍSICO-FINANCEIRO</t>
  </si>
  <si>
    <t>PRAZO DA OBRA: 04 meses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</si>
  <si>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</si>
  <si>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</si>
  <si>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</si>
  <si>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</si>
  <si>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</si>
  <si>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</si>
  <si>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</si>
  <si>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</si>
  <si>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</si>
  <si>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</si>
  <si>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</si>
  <si>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</si>
  <si>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 xml:space="preserve"> </t>
  </si>
  <si>
    <t>2.1</t>
  </si>
  <si>
    <t>1.0</t>
  </si>
  <si>
    <t>2.0</t>
  </si>
  <si>
    <t>3.0</t>
  </si>
  <si>
    <t>3.1.1</t>
  </si>
  <si>
    <t>3.1.2</t>
  </si>
  <si>
    <t>3.1.3</t>
  </si>
  <si>
    <t>4.1.3</t>
  </si>
  <si>
    <t>4.2.3</t>
  </si>
  <si>
    <t>6.0</t>
  </si>
  <si>
    <t>6.1.1</t>
  </si>
  <si>
    <t>6.1.2</t>
  </si>
  <si>
    <t>7.0</t>
  </si>
  <si>
    <t>7.1</t>
  </si>
  <si>
    <t>7.1.1</t>
  </si>
  <si>
    <t>7.1.2</t>
  </si>
  <si>
    <t>8.0</t>
  </si>
  <si>
    <t>8.1.1</t>
  </si>
  <si>
    <t>PAVIMENTAÇÃO COM BLOQUETES SEXTAVADO</t>
  </si>
  <si>
    <t>OBRAS VIÁRIAS</t>
  </si>
  <si>
    <t>REGULARIZAÇÃO DO SUBLEITO COM PROCTOR INTERMEDIÁRIO</t>
  </si>
  <si>
    <t>OBR-VIA-130</t>
  </si>
  <si>
    <t>EXECUÇÃO DE CALÇAMENTO EM BLOQUETES- E = 8 CM - FCK = 35 MPA, INCLUINDO FORNECIMENTO DE TODOS OS MATERIAIS, COLCHÃO DE ASSENTAMENTO</t>
  </si>
  <si>
    <t>OBR-VIA-215</t>
  </si>
  <si>
    <t xml:space="preserve">DRENAGEM  </t>
  </si>
  <si>
    <t>EXECUÇÃO DE SARJETA DE CONCRETO USINADO, MOLDADA IN LOCO EM TRECHOETO, 30 CM BASE X 15 CM ALTURA. AF_06/2016</t>
  </si>
  <si>
    <t xml:space="preserve">URBANIZAÇÃO E OBRAS COMPLEMENTARES                          </t>
  </si>
  <si>
    <t>GUIA (MEIO-FIO) CONCRETO, MOLDADA IN LOCO EM TRECHO RETO COM EXTRUSORA, 13 CM BASE X 22 CM ALTURA. AF_06/2016</t>
  </si>
  <si>
    <t>9.0</t>
  </si>
  <si>
    <t>9.1</t>
  </si>
  <si>
    <t>9.1.1</t>
  </si>
  <si>
    <t>9.1.2</t>
  </si>
  <si>
    <t>9.2</t>
  </si>
  <si>
    <t>9.2.1</t>
  </si>
  <si>
    <t>9.3</t>
  </si>
  <si>
    <t>9.3.1</t>
  </si>
  <si>
    <t>CONCRETO ARMADO - BROCAS</t>
  </si>
  <si>
    <t>MEMORIAL DE CALCULO</t>
  </si>
  <si>
    <t>Placa de obra em chapa zincada, instalada 100X 200 CM</t>
  </si>
  <si>
    <t>Placa de obra em chapa zincada, instalada 100X200 CM</t>
  </si>
  <si>
    <t>A=1*2=2 m²</t>
  </si>
  <si>
    <t>A=28,5*2,1=59,85 m²</t>
  </si>
  <si>
    <t>A= 28,5*0,3*0,15*2+0,8*0,15*0,3*28= 3,56 m²</t>
  </si>
  <si>
    <t>A=28,5*0,15= 4,27 m²</t>
  </si>
  <si>
    <t>A= 3*2= 6m²</t>
  </si>
  <si>
    <t>KG= 0,8*4*0,617+10%=2,17*28=60,81 kg</t>
  </si>
  <si>
    <t>M³= 0,15*0,3*0,8*28= 1,008 m³</t>
  </si>
  <si>
    <t>A= 28,5*0,15*2= 1,19 m²</t>
  </si>
  <si>
    <t>A= 3*2= 6 m²</t>
  </si>
  <si>
    <t>Kg= 28,5*4*0,395+10%= 49,53 kg</t>
  </si>
  <si>
    <t>Kg= 28,5/0,15= 190*0,72*0,154+10%=23,17 kg</t>
  </si>
  <si>
    <t>M³= 0,15*0,25*28,5= 1,06 m³</t>
  </si>
  <si>
    <t>A= 3*4= 12 m²</t>
  </si>
  <si>
    <t>Kg= 1,5*4*0,617+10%=4,07*28= 114,02 kg</t>
  </si>
  <si>
    <t>Kg= 1,5/0,15= 10*0,82*0,154+10%= 1,38*28= 38,64 kg</t>
  </si>
  <si>
    <t>M³ = 0,15*0,3*1*28=1,26 m³</t>
  </si>
  <si>
    <t>Kg= 28,5*4*0,395+10%= 49,53</t>
  </si>
  <si>
    <t>A= 28,5*1*2= 28,5m²</t>
  </si>
  <si>
    <t>A= 28,5*1,25= 35,62m²</t>
  </si>
  <si>
    <t>Plantio de grama de canteiro central</t>
  </si>
  <si>
    <t>Plantio de muda em canteiro central</t>
  </si>
  <si>
    <t>um</t>
  </si>
  <si>
    <t>A= 66*7,5= 495m²</t>
  </si>
  <si>
    <t>A= 66*6,9= 455,4 m²</t>
  </si>
  <si>
    <t>M= 66*2= 132ml</t>
  </si>
  <si>
    <t>RUA JOAO E COUTO</t>
  </si>
  <si>
    <t>A= 113*6= 678m²</t>
  </si>
  <si>
    <t>A= 113*5,4= 610,2m²</t>
  </si>
  <si>
    <t>M= 113*2= 226ml</t>
  </si>
  <si>
    <t>Calçada no canteiro central</t>
  </si>
  <si>
    <t>CONCRETO  -CALÇADA</t>
  </si>
  <si>
    <t>UM</t>
  </si>
  <si>
    <t>4.2.5</t>
  </si>
  <si>
    <t>RUA PROLONGAMENTO DO BAIRRO SANTO ANDRE</t>
  </si>
  <si>
    <t>A= 48*11+48*7+40*7+20*7= 1284 m²</t>
  </si>
  <si>
    <t>A= 48*10,4+48*6,4+40*6,4+20*6,4= 1190,40m²</t>
  </si>
  <si>
    <t>M= 48*2+48*2+40*2+20*2= 312m</t>
  </si>
  <si>
    <t>RUAS EM FRENTE A UBS E RUA QUIRINO CORREA DE BRITO</t>
  </si>
  <si>
    <t xml:space="preserve"> MODELO COMPOSIÇÃO DA TAXA DE BENEFÍCIOS E DESPESAS INDIRETAS</t>
  </si>
  <si>
    <t>Grupo</t>
  </si>
  <si>
    <t>A</t>
  </si>
  <si>
    <t>Despesas indiretas (especificar em %)</t>
  </si>
  <si>
    <t>A.1</t>
  </si>
  <si>
    <t>Administração central</t>
  </si>
  <si>
    <t>A.2</t>
  </si>
  <si>
    <t xml:space="preserve">Seguro e Garantia </t>
  </si>
  <si>
    <t>A =  7,98% Despesas indiretas</t>
  </si>
  <si>
    <t>A.3</t>
  </si>
  <si>
    <t>Outros (Riscos)</t>
  </si>
  <si>
    <t>Total do grupo A</t>
  </si>
  <si>
    <t>B</t>
  </si>
  <si>
    <t>Bonificação (especificar em %)</t>
  </si>
  <si>
    <t>B = 7,00 %  Bonificação</t>
  </si>
  <si>
    <t>B.1</t>
  </si>
  <si>
    <t>Lucro</t>
  </si>
  <si>
    <t>Total do grupo B</t>
  </si>
  <si>
    <t>F = 1,00% Despesas Financeiras</t>
  </si>
  <si>
    <t>F</t>
  </si>
  <si>
    <t>Despesas Financeiras (especificar em %)</t>
  </si>
  <si>
    <t>F.1</t>
  </si>
  <si>
    <t>Despesas Financeiras</t>
  </si>
  <si>
    <t>I = 6,65 % Impostos</t>
  </si>
  <si>
    <t>Total do grupo F</t>
  </si>
  <si>
    <t>I</t>
  </si>
  <si>
    <t>Impostos</t>
  </si>
  <si>
    <t>I.1</t>
  </si>
  <si>
    <t>PIS</t>
  </si>
  <si>
    <t>I.2</t>
  </si>
  <si>
    <t>COFINS</t>
  </si>
  <si>
    <t>I.3</t>
  </si>
  <si>
    <t>ISSQN (Prefeitura Municipal de Ibircacatu-MG</t>
  </si>
  <si>
    <t>BDI</t>
  </si>
  <si>
    <t>Fórmula para o cálculo do B.D.I. ( benefícios e despesas indiretas )</t>
  </si>
  <si>
    <t xml:space="preserve"> BDI (%) =(((1+A) x (1+B) x (1+F) )/(1-I)-1) </t>
  </si>
  <si>
    <t>_____________________________________________________</t>
  </si>
  <si>
    <t>BDI = Calculado 25,01%</t>
  </si>
  <si>
    <t>Assinatura do Representante Legal</t>
  </si>
  <si>
    <t>BDI = Adotado 25,00%</t>
  </si>
  <si>
    <t>* BDI calculado conforme Manual de Orientações para Elaboração de Planilhas Orçamentárias de Obras Públicas Elaborado Pelo TCU</t>
  </si>
  <si>
    <t>Local,  IBIRACATU-MG</t>
  </si>
  <si>
    <t>JHON KENNEDY DA GUARDA BRITO</t>
  </si>
  <si>
    <t>Arlis Soares Coutinho</t>
  </si>
  <si>
    <t>ENGENHEIRO CIVIL</t>
  </si>
  <si>
    <t>Prefeito Municipal</t>
  </si>
  <si>
    <t>CREA: 224027/D</t>
  </si>
  <si>
    <t>RECURSO PROPRIO</t>
  </si>
  <si>
    <t>Local,  IBIRACATU-MG, 05 DE MARÇO DE 2021</t>
  </si>
  <si>
    <t>Obra: Calçamento em frente UBS e Canteiro Central   Ibiracatu-MG</t>
  </si>
  <si>
    <t>CALÇAMENTO E CANTEIRO CENTRAL</t>
  </si>
  <si>
    <t>Un=1*7=7</t>
  </si>
  <si>
    <t>Calçada</t>
  </si>
  <si>
    <t>M²= 28,5*0,7*2+70*1,5= 144,90 m³</t>
  </si>
  <si>
    <t>Data de preço: Janeiro/2021 com desoneração SINAPI/SETOP</t>
  </si>
  <si>
    <t>DUZENTOS E SEIS MIL E TREZENTOS E SESSENTA REAIS E OITENTA CENTAVOS</t>
  </si>
</sst>
</file>

<file path=xl/styles.xml><?xml version="1.0" encoding="utf-8"?>
<styleSheet xmlns="http://schemas.openxmlformats.org/spreadsheetml/2006/main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&quot;BDI&quot;\ \=\ #.0\ %"/>
    <numFmt numFmtId="180" formatCode="&quot;R$&quot;\ #,##0.00"/>
    <numFmt numFmtId="181" formatCode="0.00;[Red]0.00"/>
    <numFmt numFmtId="182" formatCode="&quot;R$ &quot;#,##0.00"/>
    <numFmt numFmtId="183" formatCode="&quot;R$&quot;\ #,##0.00;[Red]&quot;R$&quot;\ #,##0.00"/>
  </numFmts>
  <fonts count="5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b/>
      <sz val="16"/>
      <name val="Arial"/>
      <family val="2"/>
    </font>
    <font>
      <sz val="10"/>
      <name val="Arial"/>
    </font>
    <font>
      <sz val="10"/>
      <name val="Arial1"/>
    </font>
    <font>
      <sz val="10"/>
      <name val="Liberation Sans Narrow"/>
    </font>
    <font>
      <sz val="10"/>
      <name val="Liberation Sans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5" fontId="14" fillId="0" borderId="0" applyBorder="0" applyProtection="0"/>
    <xf numFmtId="165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6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11" fillId="0" borderId="0"/>
    <xf numFmtId="9" fontId="11" fillId="0" borderId="0" applyFont="0" applyFill="0" applyBorder="0" applyAlignment="0" applyProtection="0"/>
    <xf numFmtId="0" fontId="17" fillId="0" borderId="0" applyNumberFormat="0" applyBorder="0" applyProtection="0"/>
    <xf numFmtId="167" fontId="17" fillId="0" borderId="0" applyBorder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4" fillId="0" borderId="0" applyBorder="0" applyProtection="0"/>
    <xf numFmtId="0" fontId="11" fillId="0" borderId="0"/>
    <xf numFmtId="0" fontId="11" fillId="0" borderId="0"/>
    <xf numFmtId="0" fontId="11" fillId="0" borderId="0"/>
    <xf numFmtId="0" fontId="18" fillId="0" borderId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0" fillId="0" borderId="0"/>
    <xf numFmtId="0" fontId="9" fillId="0" borderId="0"/>
    <xf numFmtId="0" fontId="21" fillId="0" borderId="0"/>
    <xf numFmtId="164" fontId="13" fillId="0" borderId="0" applyFont="0" applyFill="0" applyBorder="0" applyAlignment="0" applyProtection="0"/>
    <xf numFmtId="0" fontId="18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23" fillId="0" borderId="0"/>
    <xf numFmtId="0" fontId="20" fillId="0" borderId="0"/>
    <xf numFmtId="0" fontId="8" fillId="0" borderId="0"/>
    <xf numFmtId="9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16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8" fontId="11" fillId="0" borderId="0" applyFont="0" applyFill="0" applyBorder="0" applyAlignment="0" applyProtection="0"/>
    <xf numFmtId="169" fontId="28" fillId="0" borderId="0">
      <protection locked="0"/>
    </xf>
    <xf numFmtId="0" fontId="12" fillId="5" borderId="13" applyFill="0" applyBorder="0" applyAlignment="0" applyProtection="0">
      <alignment vertical="center"/>
      <protection locked="0"/>
    </xf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3" fontId="28" fillId="0" borderId="0">
      <protection locked="0"/>
    </xf>
    <xf numFmtId="173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/>
    <xf numFmtId="10" fontId="30" fillId="6" borderId="1" applyNumberFormat="0" applyBorder="0" applyAlignment="0" applyProtection="0"/>
    <xf numFmtId="0" fontId="11" fillId="0" borderId="0">
      <alignment horizontal="centerContinuous" vertical="justify"/>
    </xf>
    <xf numFmtId="0" fontId="32" fillId="0" borderId="0" applyAlignment="0">
      <alignment horizontal="center"/>
    </xf>
    <xf numFmtId="174" fontId="33" fillId="0" borderId="0"/>
    <xf numFmtId="0" fontId="34" fillId="0" borderId="0">
      <alignment horizontal="left" vertical="center" indent="12"/>
    </xf>
    <xf numFmtId="0" fontId="30" fillId="0" borderId="13" applyBorder="0">
      <alignment horizontal="left" vertical="center" wrapText="1" indent="2"/>
      <protection locked="0"/>
    </xf>
    <xf numFmtId="0" fontId="30" fillId="0" borderId="13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176" fontId="28" fillId="0" borderId="0">
      <protection locked="0"/>
    </xf>
    <xf numFmtId="38" fontId="24" fillId="0" borderId="0" applyFont="0" applyFill="0" applyBorder="0" applyAlignment="0" applyProtection="0"/>
    <xf numFmtId="177" fontId="35" fillId="0" borderId="0">
      <protection locked="0"/>
    </xf>
    <xf numFmtId="178" fontId="25" fillId="0" borderId="0" applyFont="0" applyFill="0" applyBorder="0" applyAlignment="0" applyProtection="0"/>
    <xf numFmtId="0" fontId="24" fillId="0" borderId="0"/>
    <xf numFmtId="0" fontId="36" fillId="0" borderId="0">
      <protection locked="0"/>
    </xf>
    <xf numFmtId="0" fontId="36" fillId="0" borderId="0">
      <protection locked="0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39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8" fillId="0" borderId="0" applyFont="0" applyFill="0" applyBorder="0" applyAlignment="0" applyProtection="0"/>
  </cellStyleXfs>
  <cellXfs count="295">
    <xf numFmtId="0" fontId="0" fillId="0" borderId="0" xfId="0"/>
    <xf numFmtId="0" fontId="11" fillId="0" borderId="12" xfId="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wrapText="1"/>
    </xf>
    <xf numFmtId="0" fontId="11" fillId="0" borderId="0" xfId="10" applyFont="1" applyFill="1" applyBorder="1" applyAlignment="1">
      <alignment horizontal="left" vertical="center" wrapText="1"/>
    </xf>
    <xf numFmtId="0" fontId="11" fillId="0" borderId="0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11" fillId="0" borderId="0" xfId="10" applyFont="1" applyAlignment="1">
      <alignment vertical="center"/>
    </xf>
    <xf numFmtId="0" fontId="1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center"/>
    </xf>
    <xf numFmtId="0" fontId="11" fillId="0" borderId="0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 wrapText="1"/>
    </xf>
    <xf numFmtId="165" fontId="40" fillId="0" borderId="1" xfId="4" applyFont="1" applyFill="1" applyBorder="1" applyAlignment="1">
      <alignment horizontal="center" vertical="center" wrapText="1"/>
    </xf>
    <xf numFmtId="164" fontId="11" fillId="0" borderId="0" xfId="26" applyFont="1" applyFill="1" applyAlignment="1">
      <alignment vertical="center"/>
    </xf>
    <xf numFmtId="164" fontId="11" fillId="0" borderId="0" xfId="26" applyFont="1" applyFill="1" applyAlignment="1">
      <alignment horizontal="center" vertical="center"/>
    </xf>
    <xf numFmtId="164" fontId="11" fillId="0" borderId="0" xfId="26" applyFont="1" applyFill="1" applyBorder="1" applyAlignment="1">
      <alignment vertical="center"/>
    </xf>
    <xf numFmtId="164" fontId="11" fillId="0" borderId="0" xfId="26" applyFont="1" applyFill="1" applyBorder="1" applyAlignment="1">
      <alignment horizontal="center" vertical="center"/>
    </xf>
    <xf numFmtId="164" fontId="12" fillId="2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/>
    </xf>
    <xf numFmtId="164" fontId="11" fillId="2" borderId="1" xfId="26" applyFont="1" applyFill="1" applyBorder="1" applyAlignment="1">
      <alignment vertical="center"/>
    </xf>
    <xf numFmtId="164" fontId="11" fillId="0" borderId="0" xfId="26" applyFont="1" applyFill="1" applyBorder="1" applyAlignment="1">
      <alignment vertical="center" wrapText="1"/>
    </xf>
    <xf numFmtId="164" fontId="11" fillId="0" borderId="0" xfId="26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/>
    </xf>
    <xf numFmtId="164" fontId="12" fillId="0" borderId="0" xfId="26" applyFont="1" applyFill="1" applyBorder="1" applyAlignment="1">
      <alignment vertical="center"/>
    </xf>
    <xf numFmtId="164" fontId="12" fillId="0" borderId="1" xfId="26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vertical="center"/>
    </xf>
    <xf numFmtId="164" fontId="11" fillId="0" borderId="1" xfId="14" applyFont="1" applyFill="1" applyBorder="1" applyAlignment="1">
      <alignment horizontal="right" vertical="center"/>
    </xf>
    <xf numFmtId="0" fontId="11" fillId="4" borderId="0" xfId="10" applyFont="1" applyFill="1" applyAlignment="1">
      <alignment vertical="center"/>
    </xf>
    <xf numFmtId="0" fontId="11" fillId="0" borderId="0" xfId="10" applyFont="1" applyFill="1" applyBorder="1" applyAlignment="1">
      <alignment horizontal="center" vertical="center"/>
    </xf>
    <xf numFmtId="164" fontId="11" fillId="0" borderId="0" xfId="14" applyFont="1" applyFill="1" applyAlignment="1">
      <alignment vertical="center"/>
    </xf>
    <xf numFmtId="164" fontId="11" fillId="0" borderId="0" xfId="14" applyFont="1" applyFill="1" applyBorder="1" applyAlignment="1">
      <alignment vertical="center"/>
    </xf>
    <xf numFmtId="164" fontId="12" fillId="2" borderId="1" xfId="14" applyFont="1" applyFill="1" applyBorder="1" applyAlignment="1">
      <alignment vertical="center"/>
    </xf>
    <xf numFmtId="164" fontId="12" fillId="0" borderId="0" xfId="14" applyFont="1" applyFill="1" applyBorder="1" applyAlignment="1">
      <alignment vertical="center"/>
    </xf>
    <xf numFmtId="0" fontId="12" fillId="0" borderId="13" xfId="10" applyFont="1" applyFill="1" applyBorder="1" applyAlignment="1">
      <alignment vertical="center" wrapText="1"/>
    </xf>
    <xf numFmtId="0" fontId="12" fillId="0" borderId="10" xfId="10" applyFont="1" applyFill="1" applyBorder="1" applyAlignment="1">
      <alignment vertical="center" wrapText="1"/>
    </xf>
    <xf numFmtId="0" fontId="12" fillId="0" borderId="14" xfId="10" applyFont="1" applyFill="1" applyBorder="1" applyAlignment="1">
      <alignment horizontal="right" vertical="center" wrapText="1"/>
    </xf>
    <xf numFmtId="49" fontId="12" fillId="2" borderId="13" xfId="10" applyNumberFormat="1" applyFont="1" applyFill="1" applyBorder="1" applyAlignment="1">
      <alignment vertical="center"/>
    </xf>
    <xf numFmtId="49" fontId="12" fillId="2" borderId="10" xfId="10" applyNumberFormat="1" applyFont="1" applyFill="1" applyBorder="1" applyAlignment="1">
      <alignment vertical="center"/>
    </xf>
    <xf numFmtId="49" fontId="12" fillId="2" borderId="14" xfId="10" applyNumberFormat="1" applyFont="1" applyFill="1" applyBorder="1" applyAlignment="1">
      <alignment horizontal="right" vertical="center"/>
    </xf>
    <xf numFmtId="0" fontId="11" fillId="0" borderId="6" xfId="10" applyFont="1" applyFill="1" applyBorder="1" applyAlignment="1">
      <alignment vertical="center" wrapText="1"/>
    </xf>
    <xf numFmtId="0" fontId="19" fillId="0" borderId="6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vertical="center"/>
    </xf>
    <xf numFmtId="164" fontId="12" fillId="0" borderId="1" xfId="14" applyFont="1" applyFill="1" applyBorder="1" applyAlignment="1">
      <alignment vertical="center" wrapText="1"/>
    </xf>
    <xf numFmtId="49" fontId="12" fillId="3" borderId="2" xfId="10" applyNumberFormat="1" applyFont="1" applyFill="1" applyBorder="1" applyAlignment="1">
      <alignment horizontal="center" vertical="center" wrapText="1"/>
    </xf>
    <xf numFmtId="164" fontId="12" fillId="3" borderId="11" xfId="26" applyFont="1" applyFill="1" applyBorder="1" applyAlignment="1">
      <alignment horizontal="center" vertical="center" wrapText="1"/>
    </xf>
    <xf numFmtId="4" fontId="12" fillId="3" borderId="2" xfId="10" applyNumberFormat="1" applyFont="1" applyFill="1" applyBorder="1" applyAlignment="1">
      <alignment horizontal="center" vertical="center" wrapText="1"/>
    </xf>
    <xf numFmtId="4" fontId="12" fillId="3" borderId="3" xfId="10" applyNumberFormat="1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49" fontId="12" fillId="3" borderId="9" xfId="1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9" fontId="12" fillId="0" borderId="0" xfId="10" applyNumberFormat="1" applyFont="1" applyFill="1" applyBorder="1" applyAlignment="1">
      <alignment horizontal="right" vertical="center" indent="1"/>
    </xf>
    <xf numFmtId="180" fontId="12" fillId="0" borderId="1" xfId="26" applyNumberFormat="1" applyFont="1" applyFill="1" applyBorder="1" applyAlignment="1">
      <alignment horizontal="right" vertical="center" indent="1"/>
    </xf>
    <xf numFmtId="0" fontId="11" fillId="0" borderId="12" xfId="0" applyFont="1" applyFill="1" applyBorder="1" applyAlignment="1">
      <alignment horizontal="left" vertical="center" wrapText="1"/>
    </xf>
    <xf numFmtId="164" fontId="12" fillId="0" borderId="0" xfId="26" applyFont="1" applyFill="1" applyBorder="1" applyAlignment="1">
      <alignment horizontal="center" vertical="center" wrapText="1"/>
    </xf>
    <xf numFmtId="0" fontId="11" fillId="0" borderId="1" xfId="236" applyFont="1" applyFill="1" applyBorder="1" applyAlignment="1">
      <alignment horizontal="left" vertical="center" wrapText="1"/>
    </xf>
    <xf numFmtId="0" fontId="11" fillId="0" borderId="1" xfId="304" applyFont="1" applyFill="1" applyBorder="1" applyAlignment="1">
      <alignment horizontal="center" vertical="center"/>
    </xf>
    <xf numFmtId="0" fontId="11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/>
    </xf>
    <xf numFmtId="0" fontId="11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/>
    </xf>
    <xf numFmtId="43" fontId="12" fillId="0" borderId="1" xfId="10" applyNumberFormat="1" applyFont="1" applyFill="1" applyBorder="1" applyAlignment="1">
      <alignment vertical="center"/>
    </xf>
    <xf numFmtId="0" fontId="12" fillId="2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/>
    </xf>
    <xf numFmtId="0" fontId="11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vertical="center" wrapText="1"/>
    </xf>
    <xf numFmtId="0" fontId="11" fillId="4" borderId="1" xfId="10" applyFont="1" applyFill="1" applyBorder="1" applyAlignment="1">
      <alignment horizontal="center" vertical="center"/>
    </xf>
    <xf numFmtId="0" fontId="11" fillId="0" borderId="0" xfId="10" applyFont="1" applyFill="1" applyAlignment="1">
      <alignment vertical="center"/>
    </xf>
    <xf numFmtId="0" fontId="11" fillId="0" borderId="1" xfId="242" applyFont="1" applyFill="1" applyBorder="1" applyAlignment="1">
      <alignment horizontal="center" vertical="center"/>
    </xf>
    <xf numFmtId="0" fontId="11" fillId="0" borderId="1" xfId="307" applyFont="1" applyBorder="1" applyAlignment="1">
      <alignment horizontal="center" vertical="center"/>
    </xf>
    <xf numFmtId="0" fontId="11" fillId="0" borderId="1" xfId="307" applyFont="1" applyBorder="1" applyAlignment="1">
      <alignment horizontal="left" vertical="center" wrapText="1"/>
    </xf>
    <xf numFmtId="10" fontId="12" fillId="0" borderId="1" xfId="26" applyNumberFormat="1" applyFont="1" applyFill="1" applyBorder="1" applyAlignment="1">
      <alignment vertical="center"/>
    </xf>
    <xf numFmtId="181" fontId="41" fillId="0" borderId="15" xfId="0" applyNumberFormat="1" applyFont="1" applyFill="1" applyBorder="1" applyAlignment="1">
      <alignment horizontal="center" vertical="center"/>
    </xf>
    <xf numFmtId="181" fontId="41" fillId="0" borderId="15" xfId="0" applyNumberFormat="1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horizontal="center" vertical="top" wrapText="1"/>
    </xf>
    <xf numFmtId="164" fontId="11" fillId="0" borderId="1" xfId="14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0" fillId="7" borderId="9" xfId="0" applyFill="1" applyBorder="1" applyAlignment="1"/>
    <xf numFmtId="0" fontId="0" fillId="7" borderId="16" xfId="0" applyFill="1" applyBorder="1" applyAlignment="1"/>
    <xf numFmtId="0" fontId="0" fillId="7" borderId="16" xfId="0" applyFill="1" applyBorder="1" applyAlignment="1">
      <alignment wrapText="1"/>
    </xf>
    <xf numFmtId="0" fontId="0" fillId="7" borderId="17" xfId="0" applyFill="1" applyBorder="1" applyAlignment="1"/>
    <xf numFmtId="0" fontId="0" fillId="7" borderId="0" xfId="0" applyFill="1"/>
    <xf numFmtId="0" fontId="0" fillId="7" borderId="0" xfId="0" applyFill="1" applyAlignment="1"/>
    <xf numFmtId="0" fontId="0" fillId="7" borderId="0" xfId="0" applyFill="1" applyAlignment="1">
      <alignment wrapText="1"/>
    </xf>
    <xf numFmtId="0" fontId="12" fillId="7" borderId="18" xfId="0" applyFont="1" applyFill="1" applyBorder="1" applyAlignment="1">
      <alignment horizontal="centerContinuous" vertical="center"/>
    </xf>
    <xf numFmtId="0" fontId="12" fillId="7" borderId="2" xfId="0" applyFont="1" applyFill="1" applyBorder="1" applyAlignment="1">
      <alignment horizontal="centerContinuous" vertical="center"/>
    </xf>
    <xf numFmtId="0" fontId="12" fillId="7" borderId="3" xfId="0" applyFont="1" applyFill="1" applyBorder="1" applyAlignment="1">
      <alignment horizontal="centerContinuous" vertical="center"/>
    </xf>
    <xf numFmtId="0" fontId="12" fillId="7" borderId="19" xfId="0" applyFont="1" applyFill="1" applyBorder="1" applyAlignment="1">
      <alignment horizontal="left" vertical="center"/>
    </xf>
    <xf numFmtId="0" fontId="12" fillId="7" borderId="21" xfId="0" applyFont="1" applyFill="1" applyBorder="1" applyAlignment="1">
      <alignment horizontal="left" vertical="center"/>
    </xf>
    <xf numFmtId="0" fontId="12" fillId="7" borderId="22" xfId="0" applyFont="1" applyFill="1" applyBorder="1" applyAlignment="1">
      <alignment horizontal="left" vertical="center"/>
    </xf>
    <xf numFmtId="0" fontId="12" fillId="7" borderId="23" xfId="0" applyFont="1" applyFill="1" applyBorder="1" applyAlignment="1">
      <alignment horizontal="left" vertical="center"/>
    </xf>
    <xf numFmtId="182" fontId="12" fillId="7" borderId="23" xfId="0" applyNumberFormat="1" applyFont="1" applyFill="1" applyBorder="1" applyAlignment="1">
      <alignment horizontal="left" vertical="center"/>
    </xf>
    <xf numFmtId="0" fontId="12" fillId="7" borderId="24" xfId="0" applyFont="1" applyFill="1" applyBorder="1" applyAlignment="1">
      <alignment vertical="center"/>
    </xf>
    <xf numFmtId="0" fontId="12" fillId="7" borderId="12" xfId="0" applyFont="1" applyFill="1" applyBorder="1" applyAlignment="1">
      <alignment horizontal="left" vertical="center"/>
    </xf>
    <xf numFmtId="0" fontId="12" fillId="7" borderId="25" xfId="0" applyFont="1" applyFill="1" applyBorder="1" applyAlignment="1">
      <alignment horizontal="left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27" xfId="0" applyFont="1" applyFill="1" applyBorder="1" applyAlignment="1">
      <alignment horizontal="left" vertical="center"/>
    </xf>
    <xf numFmtId="0" fontId="12" fillId="7" borderId="28" xfId="0" applyFont="1" applyFill="1" applyBorder="1" applyAlignment="1">
      <alignment horizontal="left" vertical="center"/>
    </xf>
    <xf numFmtId="0" fontId="12" fillId="7" borderId="29" xfId="0" applyFont="1" applyFill="1" applyBorder="1" applyAlignment="1">
      <alignment horizontal="left" vertical="center"/>
    </xf>
    <xf numFmtId="0" fontId="12" fillId="7" borderId="30" xfId="0" applyFont="1" applyFill="1" applyBorder="1" applyAlignment="1">
      <alignment horizontal="left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/>
    </xf>
    <xf numFmtId="0" fontId="43" fillId="0" borderId="34" xfId="0" applyFont="1" applyBorder="1" applyAlignment="1">
      <alignment horizontal="centerContinuous" vertical="center" wrapText="1"/>
    </xf>
    <xf numFmtId="0" fontId="43" fillId="0" borderId="35" xfId="0" applyFont="1" applyBorder="1" applyAlignment="1">
      <alignment horizontal="left" vertical="center" wrapText="1"/>
    </xf>
    <xf numFmtId="49" fontId="44" fillId="7" borderId="36" xfId="0" applyNumberFormat="1" applyFont="1" applyFill="1" applyBorder="1" applyAlignment="1">
      <alignment horizontal="center" vertical="top" wrapText="1"/>
    </xf>
    <xf numFmtId="10" fontId="43" fillId="7" borderId="36" xfId="0" applyNumberFormat="1" applyFont="1" applyFill="1" applyBorder="1" applyAlignment="1">
      <alignment vertical="top" wrapText="1"/>
    </xf>
    <xf numFmtId="10" fontId="44" fillId="7" borderId="36" xfId="0" applyNumberFormat="1" applyFont="1" applyFill="1" applyBorder="1" applyAlignment="1">
      <alignment vertical="top" wrapText="1"/>
    </xf>
    <xf numFmtId="10" fontId="44" fillId="7" borderId="36" xfId="14" applyNumberFormat="1" applyFont="1" applyFill="1" applyBorder="1" applyAlignment="1">
      <alignment vertical="top" wrapText="1"/>
    </xf>
    <xf numFmtId="10" fontId="44" fillId="7" borderId="37" xfId="0" applyNumberFormat="1" applyFont="1" applyFill="1" applyBorder="1" applyAlignment="1">
      <alignment vertical="top" wrapText="1"/>
    </xf>
    <xf numFmtId="0" fontId="43" fillId="0" borderId="38" xfId="0" applyFont="1" applyBorder="1" applyAlignment="1">
      <alignment horizontal="centerContinuous" vertical="center" wrapText="1"/>
    </xf>
    <xf numFmtId="0" fontId="43" fillId="0" borderId="40" xfId="0" applyFont="1" applyBorder="1" applyAlignment="1">
      <alignment horizontal="left" vertical="center" wrapText="1"/>
    </xf>
    <xf numFmtId="49" fontId="44" fillId="7" borderId="39" xfId="0" applyNumberFormat="1" applyFont="1" applyFill="1" applyBorder="1" applyAlignment="1">
      <alignment horizontal="center" vertical="top" wrapText="1"/>
    </xf>
    <xf numFmtId="182" fontId="44" fillId="7" borderId="39" xfId="0" applyNumberFormat="1" applyFont="1" applyFill="1" applyBorder="1" applyAlignment="1">
      <alignment vertical="top" wrapText="1"/>
    </xf>
    <xf numFmtId="10" fontId="43" fillId="7" borderId="36" xfId="14" applyNumberFormat="1" applyFont="1" applyFill="1" applyBorder="1" applyAlignment="1">
      <alignment vertical="top" wrapText="1"/>
    </xf>
    <xf numFmtId="10" fontId="43" fillId="7" borderId="37" xfId="0" applyNumberFormat="1" applyFont="1" applyFill="1" applyBorder="1" applyAlignment="1">
      <alignment vertical="top" wrapText="1"/>
    </xf>
    <xf numFmtId="182" fontId="44" fillId="7" borderId="41" xfId="0" applyNumberFormat="1" applyFont="1" applyFill="1" applyBorder="1" applyAlignment="1">
      <alignment vertical="top" wrapText="1"/>
    </xf>
    <xf numFmtId="0" fontId="11" fillId="7" borderId="38" xfId="0" applyFont="1" applyFill="1" applyBorder="1" applyAlignment="1">
      <alignment vertical="top" wrapText="1"/>
    </xf>
    <xf numFmtId="0" fontId="11" fillId="7" borderId="39" xfId="0" applyFont="1" applyFill="1" applyBorder="1" applyAlignment="1">
      <alignment vertical="top" wrapText="1"/>
    </xf>
    <xf numFmtId="0" fontId="11" fillId="7" borderId="40" xfId="0" applyFont="1" applyFill="1" applyBorder="1" applyAlignment="1">
      <alignment vertical="top" wrapText="1"/>
    </xf>
    <xf numFmtId="10" fontId="0" fillId="7" borderId="0" xfId="0" applyNumberFormat="1" applyFill="1"/>
    <xf numFmtId="49" fontId="44" fillId="7" borderId="38" xfId="0" applyNumberFormat="1" applyFont="1" applyFill="1" applyBorder="1" applyAlignment="1">
      <alignment vertical="top" wrapText="1"/>
    </xf>
    <xf numFmtId="49" fontId="44" fillId="7" borderId="39" xfId="0" applyNumberFormat="1" applyFont="1" applyFill="1" applyBorder="1" applyAlignment="1">
      <alignment vertical="top" wrapText="1"/>
    </xf>
    <xf numFmtId="0" fontId="11" fillId="7" borderId="42" xfId="0" applyFont="1" applyFill="1" applyBorder="1" applyAlignment="1">
      <alignment vertical="top" wrapText="1"/>
    </xf>
    <xf numFmtId="0" fontId="11" fillId="7" borderId="43" xfId="0" applyFont="1" applyFill="1" applyBorder="1" applyAlignment="1">
      <alignment vertical="top" wrapText="1"/>
    </xf>
    <xf numFmtId="49" fontId="44" fillId="7" borderId="43" xfId="0" applyNumberFormat="1" applyFont="1" applyFill="1" applyBorder="1" applyAlignment="1">
      <alignment horizontal="center" vertical="top" wrapText="1"/>
    </xf>
    <xf numFmtId="0" fontId="12" fillId="7" borderId="44" xfId="0" applyFont="1" applyFill="1" applyBorder="1" applyAlignment="1">
      <alignment horizontal="centerContinuous" vertical="center" wrapText="1"/>
    </xf>
    <xf numFmtId="0" fontId="12" fillId="7" borderId="45" xfId="0" applyFont="1" applyFill="1" applyBorder="1" applyAlignment="1">
      <alignment horizontal="centerContinuous" vertical="center" wrapText="1"/>
    </xf>
    <xf numFmtId="49" fontId="43" fillId="7" borderId="46" xfId="0" applyNumberFormat="1" applyFont="1" applyFill="1" applyBorder="1" applyAlignment="1">
      <alignment horizontal="center" vertical="top" wrapText="1"/>
    </xf>
    <xf numFmtId="10" fontId="43" fillId="7" borderId="46" xfId="0" applyNumberFormat="1" applyFont="1" applyFill="1" applyBorder="1" applyAlignment="1">
      <alignment vertical="top" wrapText="1"/>
    </xf>
    <xf numFmtId="0" fontId="12" fillId="7" borderId="47" xfId="0" applyFont="1" applyFill="1" applyBorder="1" applyAlignment="1">
      <alignment horizontal="centerContinuous" vertical="center" wrapText="1"/>
    </xf>
    <xf numFmtId="0" fontId="12" fillId="7" borderId="48" xfId="0" applyFont="1" applyFill="1" applyBorder="1" applyAlignment="1">
      <alignment horizontal="centerContinuous" vertical="center" wrapText="1"/>
    </xf>
    <xf numFmtId="49" fontId="43" fillId="7" borderId="49" xfId="0" applyNumberFormat="1" applyFont="1" applyFill="1" applyBorder="1" applyAlignment="1">
      <alignment horizontal="center" vertical="top" wrapText="1"/>
    </xf>
    <xf numFmtId="182" fontId="43" fillId="7" borderId="49" xfId="0" applyNumberFormat="1" applyFont="1" applyFill="1" applyBorder="1" applyAlignment="1">
      <alignment vertical="top" wrapText="1"/>
    </xf>
    <xf numFmtId="182" fontId="43" fillId="7" borderId="50" xfId="0" applyNumberFormat="1" applyFont="1" applyFill="1" applyBorder="1" applyAlignment="1">
      <alignment vertical="top" wrapText="1"/>
    </xf>
    <xf numFmtId="4" fontId="0" fillId="7" borderId="0" xfId="0" applyNumberFormat="1" applyFill="1"/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12" fillId="7" borderId="51" xfId="0" applyFont="1" applyFill="1" applyBorder="1" applyAlignment="1">
      <alignment wrapText="1"/>
    </xf>
    <xf numFmtId="0" fontId="12" fillId="7" borderId="4" xfId="0" applyFont="1" applyFill="1" applyBorder="1" applyAlignment="1">
      <alignment wrapText="1"/>
    </xf>
    <xf numFmtId="0" fontId="0" fillId="7" borderId="4" xfId="0" applyFill="1" applyBorder="1"/>
    <xf numFmtId="0" fontId="0" fillId="7" borderId="5" xfId="0" applyFill="1" applyBorder="1"/>
    <xf numFmtId="0" fontId="11" fillId="7" borderId="0" xfId="0" applyFont="1" applyFill="1"/>
    <xf numFmtId="0" fontId="12" fillId="7" borderId="0" xfId="0" applyFont="1" applyFill="1" applyBorder="1" applyAlignment="1">
      <alignment wrapText="1"/>
    </xf>
    <xf numFmtId="0" fontId="0" fillId="0" borderId="0" xfId="0" applyBorder="1" applyAlignment="1">
      <alignment vertical="center"/>
    </xf>
    <xf numFmtId="0" fontId="0" fillId="7" borderId="0" xfId="0" applyFill="1" applyBorder="1"/>
    <xf numFmtId="0" fontId="44" fillId="7" borderId="6" xfId="0" applyFont="1" applyFill="1" applyBorder="1"/>
    <xf numFmtId="0" fontId="12" fillId="7" borderId="0" xfId="0" applyFont="1" applyFill="1" applyBorder="1"/>
    <xf numFmtId="0" fontId="30" fillId="0" borderId="0" xfId="0" applyFont="1" applyBorder="1" applyAlignment="1">
      <alignment horizontal="centerContinuous" vertical="center"/>
    </xf>
    <xf numFmtId="0" fontId="0" fillId="7" borderId="0" xfId="0" applyFill="1" applyBorder="1" applyAlignment="1">
      <alignment wrapText="1"/>
    </xf>
    <xf numFmtId="0" fontId="0" fillId="7" borderId="6" xfId="0" applyFill="1" applyBorder="1"/>
    <xf numFmtId="0" fontId="11" fillId="7" borderId="0" xfId="0" applyFont="1" applyFill="1" applyBorder="1"/>
    <xf numFmtId="0" fontId="43" fillId="7" borderId="0" xfId="0" applyFont="1" applyFill="1" applyBorder="1"/>
    <xf numFmtId="0" fontId="0" fillId="0" borderId="0" xfId="0" applyBorder="1" applyAlignment="1">
      <alignment horizontal="centerContinuous" vertical="center"/>
    </xf>
    <xf numFmtId="0" fontId="43" fillId="7" borderId="0" xfId="0" applyFont="1" applyFill="1" applyBorder="1" applyAlignment="1">
      <alignment wrapText="1"/>
    </xf>
    <xf numFmtId="0" fontId="12" fillId="7" borderId="0" xfId="0" applyFont="1" applyFill="1" applyBorder="1" applyAlignment="1">
      <alignment horizontal="right"/>
    </xf>
    <xf numFmtId="0" fontId="44" fillId="7" borderId="7" xfId="0" applyFont="1" applyFill="1" applyBorder="1" applyAlignment="1">
      <alignment wrapText="1"/>
    </xf>
    <xf numFmtId="0" fontId="0" fillId="7" borderId="7" xfId="0" applyFill="1" applyBorder="1"/>
    <xf numFmtId="0" fontId="0" fillId="7" borderId="8" xfId="0" applyFill="1" applyBorder="1"/>
    <xf numFmtId="0" fontId="12" fillId="7" borderId="38" xfId="0" applyFont="1" applyFill="1" applyBorder="1" applyAlignment="1">
      <alignment horizontal="center" vertical="center" wrapText="1"/>
    </xf>
    <xf numFmtId="0" fontId="12" fillId="7" borderId="40" xfId="0" applyFont="1" applyFill="1" applyBorder="1" applyAlignment="1">
      <alignment vertical="top" wrapText="1"/>
    </xf>
    <xf numFmtId="0" fontId="12" fillId="7" borderId="39" xfId="0" applyFont="1" applyFill="1" applyBorder="1" applyAlignment="1">
      <alignment vertical="top" wrapText="1"/>
    </xf>
    <xf numFmtId="0" fontId="44" fillId="7" borderId="20" xfId="0" applyFont="1" applyFill="1" applyBorder="1"/>
    <xf numFmtId="0" fontId="30" fillId="0" borderId="20" xfId="0" applyFont="1" applyBorder="1" applyAlignment="1">
      <alignment horizontal="centerContinuous" vertical="center"/>
    </xf>
    <xf numFmtId="0" fontId="12" fillId="0" borderId="55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 wrapText="1"/>
    </xf>
    <xf numFmtId="49" fontId="11" fillId="0" borderId="55" xfId="0" applyNumberFormat="1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4" fontId="11" fillId="0" borderId="55" xfId="0" applyNumberFormat="1" applyFont="1" applyBorder="1" applyAlignment="1">
      <alignment horizontal="center" vertical="center" wrapText="1"/>
    </xf>
    <xf numFmtId="183" fontId="44" fillId="7" borderId="39" xfId="0" applyNumberFormat="1" applyFont="1" applyFill="1" applyBorder="1" applyAlignment="1">
      <alignment vertical="top" wrapText="1"/>
    </xf>
    <xf numFmtId="183" fontId="0" fillId="7" borderId="0" xfId="0" applyNumberFormat="1" applyFill="1"/>
    <xf numFmtId="164" fontId="12" fillId="0" borderId="0" xfId="26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center" vertical="center" wrapText="1"/>
    </xf>
    <xf numFmtId="0" fontId="12" fillId="0" borderId="53" xfId="10" applyFont="1" applyFill="1" applyBorder="1" applyAlignment="1">
      <alignment horizontal="left" vertical="center"/>
    </xf>
    <xf numFmtId="0" fontId="11" fillId="0" borderId="53" xfId="10" applyFont="1" applyFill="1" applyBorder="1" applyAlignment="1">
      <alignment horizontal="center" vertical="center"/>
    </xf>
    <xf numFmtId="0" fontId="12" fillId="0" borderId="53" xfId="10" applyFont="1" applyFill="1" applyBorder="1" applyAlignment="1">
      <alignment vertical="center"/>
    </xf>
    <xf numFmtId="0" fontId="12" fillId="0" borderId="53" xfId="10" applyFont="1" applyFill="1" applyBorder="1" applyAlignment="1">
      <alignment horizontal="center" vertical="center"/>
    </xf>
    <xf numFmtId="49" fontId="12" fillId="3" borderId="16" xfId="10" applyNumberFormat="1" applyFont="1" applyFill="1" applyBorder="1" applyAlignment="1">
      <alignment horizontal="center" vertical="center" wrapText="1"/>
    </xf>
    <xf numFmtId="0" fontId="11" fillId="0" borderId="53" xfId="10" applyFont="1" applyFill="1" applyBorder="1" applyAlignment="1">
      <alignment vertical="center"/>
    </xf>
    <xf numFmtId="0" fontId="11" fillId="0" borderId="24" xfId="10" applyFont="1" applyFill="1" applyBorder="1" applyAlignment="1">
      <alignment vertical="center"/>
    </xf>
    <xf numFmtId="0" fontId="11" fillId="0" borderId="21" xfId="10" applyFont="1" applyFill="1" applyBorder="1" applyAlignment="1">
      <alignment vertical="center"/>
    </xf>
    <xf numFmtId="0" fontId="11" fillId="0" borderId="54" xfId="10" applyFont="1" applyFill="1" applyBorder="1" applyAlignment="1">
      <alignment vertical="center"/>
    </xf>
    <xf numFmtId="0" fontId="11" fillId="0" borderId="53" xfId="10" applyFont="1" applyFill="1" applyBorder="1" applyAlignment="1">
      <alignment vertical="center" wrapText="1"/>
    </xf>
    <xf numFmtId="164" fontId="11" fillId="0" borderId="1" xfId="14" applyFont="1" applyFill="1" applyBorder="1" applyAlignment="1">
      <alignment horizontal="center" vertical="center" wrapText="1"/>
    </xf>
    <xf numFmtId="181" fontId="41" fillId="0" borderId="15" xfId="0" applyNumberFormat="1" applyFont="1" applyFill="1" applyBorder="1" applyAlignment="1">
      <alignment horizontal="right" vertical="center" wrapText="1"/>
    </xf>
    <xf numFmtId="0" fontId="11" fillId="0" borderId="14" xfId="10" applyFont="1" applyFill="1" applyBorder="1" applyAlignment="1">
      <alignment vertical="center"/>
    </xf>
    <xf numFmtId="0" fontId="11" fillId="0" borderId="12" xfId="0" applyFont="1" applyBorder="1" applyAlignment="1">
      <alignment horizontal="left" vertical="center" wrapText="1"/>
    </xf>
    <xf numFmtId="0" fontId="12" fillId="0" borderId="5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3" xfId="10" applyFont="1" applyFill="1" applyBorder="1" applyAlignment="1">
      <alignment horizontal="center" vertical="center"/>
    </xf>
    <xf numFmtId="0" fontId="11" fillId="0" borderId="10" xfId="10" applyFont="1" applyFill="1" applyBorder="1" applyAlignment="1">
      <alignment horizontal="left" vertical="center"/>
    </xf>
    <xf numFmtId="0" fontId="11" fillId="0" borderId="10" xfId="10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horizontal="center" vertical="center"/>
    </xf>
    <xf numFmtId="164" fontId="11" fillId="0" borderId="10" xfId="26" applyFont="1" applyFill="1" applyBorder="1" applyAlignment="1">
      <alignment vertical="center"/>
    </xf>
    <xf numFmtId="0" fontId="45" fillId="0" borderId="0" xfId="1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4" borderId="1" xfId="10" applyFont="1" applyFill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3" xfId="0" applyBorder="1"/>
    <xf numFmtId="0" fontId="47" fillId="0" borderId="10" xfId="0" applyFont="1" applyBorder="1" applyAlignment="1">
      <alignment horizontal="left" vertical="top"/>
    </xf>
    <xf numFmtId="0" fontId="0" fillId="0" borderId="14" xfId="0" applyBorder="1"/>
    <xf numFmtId="0" fontId="46" fillId="0" borderId="0" xfId="0" applyFont="1" applyAlignment="1">
      <alignment horizontal="left" vertical="top" wrapText="1"/>
    </xf>
    <xf numFmtId="0" fontId="11" fillId="0" borderId="1" xfId="0" applyFont="1" applyBorder="1" applyProtection="1"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4" borderId="1" xfId="0" applyFont="1" applyFill="1" applyBorder="1" applyAlignment="1" applyProtection="1">
      <alignment vertical="center"/>
      <protection locked="0"/>
    </xf>
    <xf numFmtId="0" fontId="49" fillId="4" borderId="1" xfId="0" applyFont="1" applyFill="1" applyBorder="1" applyAlignment="1" applyProtection="1">
      <alignment vertical="center"/>
      <protection locked="0"/>
    </xf>
    <xf numFmtId="0" fontId="49" fillId="0" borderId="1" xfId="0" applyFont="1" applyBorder="1" applyAlignment="1" applyProtection="1">
      <alignment horizontal="center" vertical="center"/>
      <protection locked="0"/>
    </xf>
    <xf numFmtId="10" fontId="49" fillId="4" borderId="1" xfId="308" applyNumberFormat="1" applyFont="1" applyFill="1" applyBorder="1" applyAlignment="1" applyProtection="1">
      <alignment vertical="center"/>
      <protection locked="0"/>
    </xf>
    <xf numFmtId="0" fontId="0" fillId="0" borderId="54" xfId="0" applyBorder="1" applyAlignment="1"/>
    <xf numFmtId="0" fontId="0" fillId="0" borderId="0" xfId="0" applyAlignment="1"/>
    <xf numFmtId="0" fontId="46" fillId="0" borderId="54" xfId="0" applyFont="1" applyBorder="1" applyAlignment="1"/>
    <xf numFmtId="0" fontId="46" fillId="0" borderId="0" xfId="0" applyFont="1"/>
    <xf numFmtId="0" fontId="49" fillId="0" borderId="1" xfId="0" applyFont="1" applyBorder="1" applyAlignment="1" applyProtection="1">
      <alignment vertical="center"/>
      <protection locked="0"/>
    </xf>
    <xf numFmtId="0" fontId="45" fillId="4" borderId="1" xfId="0" applyFont="1" applyFill="1" applyBorder="1" applyAlignment="1" applyProtection="1">
      <alignment horizontal="center" vertical="center"/>
      <protection locked="0"/>
    </xf>
    <xf numFmtId="0" fontId="45" fillId="4" borderId="1" xfId="0" applyFont="1" applyFill="1" applyBorder="1" applyAlignment="1" applyProtection="1">
      <alignment horizontal="right" vertical="center"/>
      <protection locked="0"/>
    </xf>
    <xf numFmtId="10" fontId="45" fillId="0" borderId="1" xfId="308" applyNumberFormat="1" applyFont="1" applyBorder="1" applyAlignment="1" applyProtection="1">
      <alignment horizontal="right" vertical="center"/>
    </xf>
    <xf numFmtId="0" fontId="49" fillId="4" borderId="1" xfId="0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 applyProtection="1">
      <alignment horizontal="right" vertical="center"/>
      <protection locked="0"/>
    </xf>
    <xf numFmtId="10" fontId="49" fillId="0" borderId="1" xfId="308" applyNumberFormat="1" applyFont="1" applyBorder="1" applyAlignment="1" applyProtection="1">
      <alignment vertical="center"/>
    </xf>
    <xf numFmtId="10" fontId="45" fillId="0" borderId="1" xfId="308" applyNumberFormat="1" applyFont="1" applyBorder="1" applyAlignment="1" applyProtection="1">
      <alignment vertical="center"/>
    </xf>
    <xf numFmtId="0" fontId="49" fillId="4" borderId="57" xfId="0" applyFont="1" applyFill="1" applyBorder="1" applyAlignment="1" applyProtection="1">
      <alignment vertical="center"/>
      <protection locked="0"/>
    </xf>
    <xf numFmtId="0" fontId="45" fillId="4" borderId="57" xfId="0" applyFont="1" applyFill="1" applyBorder="1" applyAlignment="1" applyProtection="1">
      <alignment horizontal="center" vertical="center"/>
      <protection locked="0"/>
    </xf>
    <xf numFmtId="0" fontId="45" fillId="0" borderId="57" xfId="0" applyFont="1" applyBorder="1" applyAlignment="1" applyProtection="1">
      <alignment horizontal="right" vertical="center"/>
      <protection locked="0"/>
    </xf>
    <xf numFmtId="10" fontId="45" fillId="4" borderId="53" xfId="308" applyNumberFormat="1" applyFont="1" applyFill="1" applyBorder="1" applyAlignment="1" applyProtection="1">
      <alignment vertical="center"/>
    </xf>
    <xf numFmtId="0" fontId="49" fillId="4" borderId="54" xfId="0" applyFont="1" applyFill="1" applyBorder="1" applyAlignment="1" applyProtection="1">
      <alignment horizontal="center" vertical="center"/>
      <protection locked="0"/>
    </xf>
    <xf numFmtId="0" fontId="49" fillId="4" borderId="0" xfId="0" applyFont="1" applyFill="1" applyBorder="1" applyAlignment="1" applyProtection="1">
      <alignment horizontal="center" vertical="center"/>
      <protection locked="0"/>
    </xf>
    <xf numFmtId="0" fontId="49" fillId="4" borderId="53" xfId="0" applyFont="1" applyFill="1" applyBorder="1" applyAlignment="1" applyProtection="1">
      <alignment horizontal="center" vertical="center"/>
      <protection locked="0"/>
    </xf>
    <xf numFmtId="0" fontId="0" fillId="0" borderId="53" xfId="0" applyBorder="1"/>
    <xf numFmtId="0" fontId="45" fillId="4" borderId="54" xfId="0" applyFont="1" applyFill="1" applyBorder="1" applyAlignment="1" applyProtection="1">
      <alignment vertical="center"/>
      <protection locked="0"/>
    </xf>
    <xf numFmtId="0" fontId="45" fillId="4" borderId="0" xfId="0" applyFont="1" applyFill="1" applyBorder="1" applyAlignment="1" applyProtection="1">
      <alignment horizontal="center" vertical="center"/>
      <protection locked="0"/>
    </xf>
    <xf numFmtId="0" fontId="49" fillId="4" borderId="0" xfId="0" applyFont="1" applyFill="1" applyBorder="1" applyAlignment="1" applyProtection="1">
      <alignment horizontal="left" vertical="center"/>
      <protection locked="0"/>
    </xf>
    <xf numFmtId="0" fontId="45" fillId="4" borderId="53" xfId="0" applyFont="1" applyFill="1" applyBorder="1" applyAlignment="1" applyProtection="1">
      <alignment vertical="center"/>
      <protection locked="0"/>
    </xf>
    <xf numFmtId="0" fontId="11" fillId="4" borderId="54" xfId="0" applyFont="1" applyFill="1" applyBorder="1" applyProtection="1">
      <protection locked="0"/>
    </xf>
    <xf numFmtId="0" fontId="11" fillId="4" borderId="0" xfId="0" applyFont="1" applyFill="1" applyBorder="1" applyProtection="1">
      <protection locked="0"/>
    </xf>
    <xf numFmtId="0" fontId="11" fillId="4" borderId="0" xfId="0" applyFont="1" applyFill="1" applyBorder="1" applyAlignment="1" applyProtection="1">
      <alignment horizontal="center"/>
      <protection locked="0"/>
    </xf>
    <xf numFmtId="0" fontId="11" fillId="4" borderId="53" xfId="0" applyFont="1" applyFill="1" applyBorder="1" applyAlignment="1" applyProtection="1">
      <alignment vertical="center"/>
      <protection locked="0"/>
    </xf>
    <xf numFmtId="0" fontId="11" fillId="4" borderId="0" xfId="0" applyFont="1" applyFill="1" applyBorder="1" applyAlignment="1" applyProtection="1">
      <alignment horizontal="center" vertical="top"/>
      <protection locked="0"/>
    </xf>
    <xf numFmtId="0" fontId="11" fillId="4" borderId="60" xfId="0" applyFont="1" applyFill="1" applyBorder="1" applyProtection="1">
      <protection locked="0"/>
    </xf>
    <xf numFmtId="0" fontId="11" fillId="4" borderId="20" xfId="0" applyFont="1" applyFill="1" applyBorder="1" applyProtection="1"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50" fillId="0" borderId="0" xfId="0" applyFont="1"/>
    <xf numFmtId="0" fontId="11" fillId="0" borderId="0" xfId="0" applyFont="1" applyAlignment="1">
      <alignment horizontal="left" vertical="center" wrapText="1"/>
    </xf>
    <xf numFmtId="164" fontId="11" fillId="0" borderId="0" xfId="28" applyFont="1" applyAlignment="1">
      <alignment horizontal="right" vertical="center"/>
    </xf>
    <xf numFmtId="2" fontId="11" fillId="0" borderId="0" xfId="28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10" applyFont="1" applyFill="1" applyAlignment="1">
      <alignment horizontal="left" vertical="top"/>
    </xf>
    <xf numFmtId="0" fontId="0" fillId="7" borderId="0" xfId="0" applyFill="1" applyBorder="1" applyAlignment="1"/>
    <xf numFmtId="0" fontId="43" fillId="7" borderId="0" xfId="0" applyFont="1" applyFill="1" applyBorder="1" applyAlignment="1"/>
    <xf numFmtId="0" fontId="44" fillId="7" borderId="20" xfId="0" applyFont="1" applyFill="1" applyBorder="1" applyAlignment="1"/>
    <xf numFmtId="0" fontId="30" fillId="0" borderId="0" xfId="0" applyFont="1" applyBorder="1" applyAlignment="1">
      <alignment vertical="center"/>
    </xf>
    <xf numFmtId="0" fontId="38" fillId="0" borderId="4" xfId="10" applyFont="1" applyFill="1" applyBorder="1" applyAlignment="1">
      <alignment horizontal="center" vertical="center" wrapText="1"/>
    </xf>
    <xf numFmtId="0" fontId="38" fillId="0" borderId="52" xfId="10" applyFont="1" applyFill="1" applyBorder="1" applyAlignment="1">
      <alignment horizontal="center" vertical="center" wrapText="1"/>
    </xf>
    <xf numFmtId="0" fontId="38" fillId="0" borderId="0" xfId="10" applyFont="1" applyFill="1" applyBorder="1" applyAlignment="1">
      <alignment horizontal="center" vertical="center" wrapText="1"/>
    </xf>
    <xf numFmtId="0" fontId="38" fillId="0" borderId="53" xfId="10" applyFont="1" applyFill="1" applyBorder="1" applyAlignment="1">
      <alignment horizontal="center" vertical="center" wrapText="1"/>
    </xf>
    <xf numFmtId="0" fontId="38" fillId="0" borderId="7" xfId="10" applyFont="1" applyFill="1" applyBorder="1" applyAlignment="1">
      <alignment horizontal="center" vertical="center" wrapText="1"/>
    </xf>
    <xf numFmtId="0" fontId="38" fillId="0" borderId="48" xfId="10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164" fontId="12" fillId="0" borderId="53" xfId="26" applyFont="1" applyFill="1" applyBorder="1" applyAlignment="1">
      <alignment horizontal="center" vertical="center" wrapText="1"/>
    </xf>
    <xf numFmtId="0" fontId="38" fillId="0" borderId="5" xfId="10" applyFont="1" applyFill="1" applyBorder="1" applyAlignment="1">
      <alignment horizontal="center" vertical="center" wrapText="1"/>
    </xf>
    <xf numFmtId="0" fontId="38" fillId="0" borderId="6" xfId="10" applyFont="1" applyFill="1" applyBorder="1" applyAlignment="1">
      <alignment horizontal="center" vertical="center" wrapText="1"/>
    </xf>
    <xf numFmtId="0" fontId="38" fillId="0" borderId="8" xfId="1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9" fillId="4" borderId="58" xfId="0" applyFont="1" applyFill="1" applyBorder="1" applyAlignment="1" applyProtection="1">
      <alignment horizontal="center" vertical="center"/>
      <protection locked="0"/>
    </xf>
    <xf numFmtId="0" fontId="49" fillId="4" borderId="59" xfId="0" applyFont="1" applyFill="1" applyBorder="1" applyAlignment="1" applyProtection="1">
      <alignment horizontal="center" vertical="center"/>
      <protection locked="0"/>
    </xf>
    <xf numFmtId="0" fontId="49" fillId="4" borderId="45" xfId="0" applyFont="1" applyFill="1" applyBorder="1" applyAlignment="1" applyProtection="1">
      <alignment horizontal="center" vertical="center"/>
      <protection locked="0"/>
    </xf>
    <xf numFmtId="0" fontId="49" fillId="0" borderId="54" xfId="0" applyFont="1" applyBorder="1" applyAlignment="1" applyProtection="1">
      <alignment horizontal="center" vertical="center"/>
      <protection locked="0"/>
    </xf>
    <xf numFmtId="0" fontId="49" fillId="0" borderId="0" xfId="0" applyFont="1" applyBorder="1" applyAlignment="1" applyProtection="1">
      <alignment horizontal="center" vertical="center"/>
      <protection locked="0"/>
    </xf>
    <xf numFmtId="0" fontId="48" fillId="0" borderId="1" xfId="0" applyFont="1" applyBorder="1" applyAlignment="1">
      <alignment horizontal="center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46" fillId="0" borderId="0" xfId="0" applyFont="1" applyAlignment="1">
      <alignment horizontal="left"/>
    </xf>
    <xf numFmtId="0" fontId="0" fillId="0" borderId="10" xfId="0" applyBorder="1" applyAlignment="1"/>
    <xf numFmtId="0" fontId="51" fillId="0" borderId="0" xfId="0" applyFont="1"/>
  </cellXfs>
  <cellStyles count="309">
    <cellStyle name="_x000d_&#10;JournalTemplate=C:\COMFO\CTALK\JOURSTD.TPL_x000d_&#10;LbStateAddress=3 3 0 251 1 89 2 311_x000d_&#10;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0 2" xfId="178"/>
    <cellStyle name="Normal 11" xfId="51"/>
    <cellStyle name="Normal 12" xfId="48"/>
    <cellStyle name="Normal 13" xfId="49"/>
    <cellStyle name="Normal 13 2" xfId="120"/>
    <cellStyle name="Normal 13 2 2" xfId="245"/>
    <cellStyle name="Normal 13 2 3" xfId="208"/>
    <cellStyle name="Normal 13 3" xfId="121"/>
    <cellStyle name="Normal 13 3 2" xfId="246"/>
    <cellStyle name="Normal 13 3 3" xfId="209"/>
    <cellStyle name="Normal 13 4" xfId="176"/>
    <cellStyle name="Normal 13 4 2" xfId="183"/>
    <cellStyle name="Normal 13 4 3" xfId="184"/>
    <cellStyle name="Normal 13 4 4" xfId="247"/>
    <cellStyle name="Normal 13 5" xfId="185"/>
    <cellStyle name="Normal 13 6" xfId="244"/>
    <cellStyle name="Normal 14" xfId="52"/>
    <cellStyle name="Normal 14 2" xfId="122"/>
    <cellStyle name="Normal 14 2 2" xfId="249"/>
    <cellStyle name="Normal 14 2 3" xfId="210"/>
    <cellStyle name="Normal 14 3" xfId="123"/>
    <cellStyle name="Normal 14 3 2" xfId="250"/>
    <cellStyle name="Normal 14 3 3" xfId="211"/>
    <cellStyle name="Normal 14 4" xfId="248"/>
    <cellStyle name="Normal 14 5" xfId="199"/>
    <cellStyle name="Normal 15" xfId="60"/>
    <cellStyle name="Normal 15 2" xfId="124"/>
    <cellStyle name="Normal 16" xfId="95"/>
    <cellStyle name="Normal 16 2" xfId="125"/>
    <cellStyle name="Normal 16 2 2" xfId="252"/>
    <cellStyle name="Normal 16 2 3" xfId="212"/>
    <cellStyle name="Normal 16 3" xfId="126"/>
    <cellStyle name="Normal 16 3 2" xfId="253"/>
    <cellStyle name="Normal 16 3 3" xfId="213"/>
    <cellStyle name="Normal 16 4" xfId="251"/>
    <cellStyle name="Normal 16 5" xfId="204"/>
    <cellStyle name="Normal 17" xfId="105"/>
    <cellStyle name="Normal 18" xfId="109"/>
    <cellStyle name="Normal 19" xfId="101"/>
    <cellStyle name="Normal 2" xfId="10"/>
    <cellStyle name="Normal 2 2" xfId="17"/>
    <cellStyle name="Normal 2 2 2" xfId="180"/>
    <cellStyle name="Normal 20" xfId="103"/>
    <cellStyle name="Normal 21" xfId="106"/>
    <cellStyle name="Normal 22" xfId="99"/>
    <cellStyle name="Normal 23" xfId="97"/>
    <cellStyle name="Normal 24" xfId="98"/>
    <cellStyle name="Normal 25" xfId="111"/>
    <cellStyle name="Normal 26" xfId="115"/>
    <cellStyle name="Normal 27" xfId="113"/>
    <cellStyle name="Normal 28" xfId="112"/>
    <cellStyle name="Normal 29" xfId="107"/>
    <cellStyle name="Normal 3" xfId="18"/>
    <cellStyle name="Normal 3 2" xfId="19"/>
    <cellStyle name="Normal 3 3" xfId="27"/>
    <cellStyle name="Normal 30" xfId="96"/>
    <cellStyle name="Normal 31" xfId="110"/>
    <cellStyle name="Normal 32" xfId="100"/>
    <cellStyle name="Normal 33" xfId="104"/>
    <cellStyle name="Normal 34" xfId="114"/>
    <cellStyle name="Normal 35" xfId="108"/>
    <cellStyle name="Normal 36" xfId="102"/>
    <cellStyle name="Normal 37" xfId="119"/>
    <cellStyle name="Normal 37 2" xfId="127"/>
    <cellStyle name="Normal 37 2 2" xfId="255"/>
    <cellStyle name="Normal 37 2 3" xfId="214"/>
    <cellStyle name="Normal 37 3" xfId="254"/>
    <cellStyle name="Normal 37 4" xfId="207"/>
    <cellStyle name="Normal 38" xfId="128"/>
    <cellStyle name="Normal 38 2" xfId="256"/>
    <cellStyle name="Normal 38 3" xfId="215"/>
    <cellStyle name="Normal 39" xfId="129"/>
    <cellStyle name="Normal 4" xfId="20"/>
    <cellStyle name="Normal 4 2" xfId="186"/>
    <cellStyle name="Normal 40" xfId="130"/>
    <cellStyle name="Normal 41" xfId="131"/>
    <cellStyle name="Normal 42" xfId="132"/>
    <cellStyle name="Normal 43" xfId="133"/>
    <cellStyle name="Normal 44" xfId="134"/>
    <cellStyle name="Normal 45" xfId="135"/>
    <cellStyle name="Normal 46" xfId="136"/>
    <cellStyle name="Normal 47" xfId="137"/>
    <cellStyle name="Normal 48" xfId="138"/>
    <cellStyle name="Normal 49" xfId="139"/>
    <cellStyle name="Normal 5" xfId="23"/>
    <cellStyle name="Normal 5 2" xfId="53"/>
    <cellStyle name="Normal 5 2 2" xfId="140"/>
    <cellStyle name="Normal 5 2 2 2" xfId="259"/>
    <cellStyle name="Normal 5 2 2 3" xfId="216"/>
    <cellStyle name="Normal 5 2 3" xfId="141"/>
    <cellStyle name="Normal 5 2 3 2" xfId="260"/>
    <cellStyle name="Normal 5 2 3 3" xfId="217"/>
    <cellStyle name="Normal 5 2 4" xfId="258"/>
    <cellStyle name="Normal 5 2 5" xfId="200"/>
    <cellStyle name="Normal 5 3" xfId="142"/>
    <cellStyle name="Normal 5 3 2" xfId="261"/>
    <cellStyle name="Normal 5 3 3" xfId="218"/>
    <cellStyle name="Normal 5 4" xfId="143"/>
    <cellStyle name="Normal 5 4 2" xfId="262"/>
    <cellStyle name="Normal 5 4 3" xfId="219"/>
    <cellStyle name="Normal 5 5" xfId="257"/>
    <cellStyle name="Normal 5 6" xfId="196"/>
    <cellStyle name="Normal 50" xfId="144"/>
    <cellStyle name="Normal 51" xfId="145"/>
    <cellStyle name="Normal 52" xfId="146"/>
    <cellStyle name="Normal 53" xfId="147"/>
    <cellStyle name="Normal 54" xfId="148"/>
    <cellStyle name="Normal 55" xfId="149"/>
    <cellStyle name="Normal 56" xfId="150"/>
    <cellStyle name="Normal 57" xfId="151"/>
    <cellStyle name="Normal 58" xfId="152"/>
    <cellStyle name="Normal 59" xfId="153"/>
    <cellStyle name="Normal 6" xfId="24"/>
    <cellStyle name="Normal 6 2" xfId="42"/>
    <cellStyle name="Normal 6 2 2" xfId="54"/>
    <cellStyle name="Normal 6 2 2 2" xfId="154"/>
    <cellStyle name="Normal 6 2 2 2 2" xfId="266"/>
    <cellStyle name="Normal 6 2 2 2 3" xfId="220"/>
    <cellStyle name="Normal 6 2 2 3" xfId="155"/>
    <cellStyle name="Normal 6 2 2 3 2" xfId="267"/>
    <cellStyle name="Normal 6 2 2 3 3" xfId="221"/>
    <cellStyle name="Normal 6 2 2 4" xfId="265"/>
    <cellStyle name="Normal 6 2 2 5" xfId="201"/>
    <cellStyle name="Normal 6 2 3" xfId="156"/>
    <cellStyle name="Normal 6 2 3 2" xfId="268"/>
    <cellStyle name="Normal 6 2 3 3" xfId="222"/>
    <cellStyle name="Normal 6 2 4" xfId="157"/>
    <cellStyle name="Normal 6 2 4 2" xfId="269"/>
    <cellStyle name="Normal 6 2 4 3" xfId="223"/>
    <cellStyle name="Normal 6 2 5" xfId="264"/>
    <cellStyle name="Normal 6 2 6" xfId="198"/>
    <cellStyle name="Normal 6 3" xfId="55"/>
    <cellStyle name="Normal 6 3 2" xfId="158"/>
    <cellStyle name="Normal 6 3 2 2" xfId="271"/>
    <cellStyle name="Normal 6 3 2 3" xfId="224"/>
    <cellStyle name="Normal 6 3 3" xfId="159"/>
    <cellStyle name="Normal 6 3 3 2" xfId="272"/>
    <cellStyle name="Normal 6 3 3 3" xfId="225"/>
    <cellStyle name="Normal 6 3 4" xfId="270"/>
    <cellStyle name="Normal 6 3 5" xfId="202"/>
    <cellStyle name="Normal 6 4" xfId="160"/>
    <cellStyle name="Normal 6 4 2" xfId="273"/>
    <cellStyle name="Normal 6 4 3" xfId="226"/>
    <cellStyle name="Normal 6 5" xfId="161"/>
    <cellStyle name="Normal 6 5 2" xfId="274"/>
    <cellStyle name="Normal 6 5 3" xfId="227"/>
    <cellStyle name="Normal 6 6" xfId="237"/>
    <cellStyle name="Normal 6 7" xfId="197"/>
    <cellStyle name="Normal 60" xfId="162"/>
    <cellStyle name="Normal 61" xfId="163"/>
    <cellStyle name="Normal 62" xfId="164"/>
    <cellStyle name="Normal 63" xfId="165"/>
    <cellStyle name="Normal 64" xfId="173"/>
    <cellStyle name="Normal 64 2" xfId="187"/>
    <cellStyle name="Normal 64 3" xfId="275"/>
    <cellStyle name="Normal 65" xfId="179"/>
    <cellStyle name="Normal 65 2" xfId="296"/>
    <cellStyle name="Normal 66" xfId="182"/>
    <cellStyle name="Normal 67" xfId="236"/>
    <cellStyle name="Normal 68" xfId="295"/>
    <cellStyle name="Normal 69" xfId="277"/>
    <cellStyle name="Normal 7" xfId="25"/>
    <cellStyle name="Normal 7 2" xfId="39"/>
    <cellStyle name="Normal 70" xfId="304"/>
    <cellStyle name="Normal 71" xfId="300"/>
    <cellStyle name="Normal 72" xfId="282"/>
    <cellStyle name="Normal 73" xfId="242"/>
    <cellStyle name="Normal 74" xfId="239"/>
    <cellStyle name="Normal 75" xfId="303"/>
    <cellStyle name="Normal 76" xfId="306"/>
    <cellStyle name="Normal 77" xfId="305"/>
    <cellStyle name="Normal 78" xfId="297"/>
    <cellStyle name="Normal 79" xfId="240"/>
    <cellStyle name="Normal 8" xfId="40"/>
    <cellStyle name="Normal 8 2" xfId="56"/>
    <cellStyle name="Normal 80" xfId="238"/>
    <cellStyle name="Normal 81" xfId="302"/>
    <cellStyle name="Normal 82" xfId="283"/>
    <cellStyle name="Normal 83" xfId="241"/>
    <cellStyle name="Normal 84" xfId="281"/>
    <cellStyle name="Normal 85" xfId="286"/>
    <cellStyle name="Normal 86" xfId="301"/>
    <cellStyle name="Normal 87" xfId="263"/>
    <cellStyle name="Normal 88" xfId="298"/>
    <cellStyle name="Normal 89" xfId="307"/>
    <cellStyle name="Normal 9" xfId="47"/>
    <cellStyle name="Normal 90" xfId="243"/>
    <cellStyle name="Normal 91" xfId="276"/>
    <cellStyle name="Normal 92" xfId="299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" xfId="308" builtinId="5"/>
    <cellStyle name="Porcentagem 2" xfId="11"/>
    <cellStyle name="Porcentagem 2 2" xfId="188"/>
    <cellStyle name="Porcentagem 3" xfId="33"/>
    <cellStyle name="Porcentagem 3 2" xfId="43"/>
    <cellStyle name="Porcentagem 4" xfId="29"/>
    <cellStyle name="Porcentagem 4 2" xfId="34"/>
    <cellStyle name="Porcentagem 4 2 2" xfId="189"/>
    <cellStyle name="Porcentagem 5" xfId="61"/>
    <cellStyle name="Porcentagem 6" xfId="116"/>
    <cellStyle name="Porcentagem 6 2" xfId="166"/>
    <cellStyle name="Porcentagem 6 2 2" xfId="279"/>
    <cellStyle name="Porcentagem 6 2 3" xfId="228"/>
    <cellStyle name="Porcentagem 6 3" xfId="278"/>
    <cellStyle name="Porcentagem 6 4" xfId="205"/>
    <cellStyle name="Porcentagem 7" xfId="175"/>
    <cellStyle name="Porcentagem 7 2" xfId="280"/>
    <cellStyle name="Porcentagem 7 3" xfId="235"/>
    <cellStyle name="Result" xfId="12"/>
    <cellStyle name="Result2" xfId="13"/>
    <cellStyle name="Sep. milhar [0]" xfId="89"/>
    <cellStyle name="Separador de m" xfId="90"/>
    <cellStyle name="Separador de milhares" xfId="14" builtinId="3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 10" xfId="117"/>
    <cellStyle name="Vírgula 10 2" xfId="167"/>
    <cellStyle name="Vírgula 10 2 2" xfId="285"/>
    <cellStyle name="Vírgula 10 2 3" xfId="229"/>
    <cellStyle name="Vírgula 10 3" xfId="284"/>
    <cellStyle name="Vírgula 10 4" xfId="206"/>
    <cellStyle name="Vírgula 11" xfId="118"/>
    <cellStyle name="Vírgula 12" xfId="168"/>
    <cellStyle name="Vírgula 12 2" xfId="287"/>
    <cellStyle name="Vírgula 12 3" xfId="230"/>
    <cellStyle name="Vírgula 13" xfId="174"/>
    <cellStyle name="Vírgula 13 2" xfId="181"/>
    <cellStyle name="Vírgula 2" xfId="26"/>
    <cellStyle name="Vírgula 2 2" xfId="45"/>
    <cellStyle name="Vírgula 2 3" xfId="190"/>
    <cellStyle name="Vírgula 2 4" xfId="191"/>
    <cellStyle name="Vírgula 3" xfId="35"/>
    <cellStyle name="Vírgula 3 2" xfId="36"/>
    <cellStyle name="Vírgula 4" xfId="37"/>
    <cellStyle name="Vírgula 5" xfId="28"/>
    <cellStyle name="Vírgula 5 2" xfId="38"/>
    <cellStyle name="Vírgula 5 2 2" xfId="192"/>
    <cellStyle name="Vírgula 6" xfId="44"/>
    <cellStyle name="Vírgula 6 2" xfId="57"/>
    <cellStyle name="Vírgula 6 3" xfId="193"/>
    <cellStyle name="Vírgula 7" xfId="50"/>
    <cellStyle name="Vírgula 7 2" xfId="169"/>
    <cellStyle name="Vírgula 7 2 2" xfId="289"/>
    <cellStyle name="Vírgula 7 2 3" xfId="231"/>
    <cellStyle name="Vírgula 7 3" xfId="170"/>
    <cellStyle name="Vírgula 7 3 2" xfId="290"/>
    <cellStyle name="Vírgula 7 3 3" xfId="232"/>
    <cellStyle name="Vírgula 7 4" xfId="177"/>
    <cellStyle name="Vírgula 7 4 2" xfId="194"/>
    <cellStyle name="Vírgula 7 4 3" xfId="291"/>
    <cellStyle name="Vírgula 7 5" xfId="195"/>
    <cellStyle name="Vírgula 7 6" xfId="288"/>
    <cellStyle name="Vírgula 8" xfId="58"/>
    <cellStyle name="Vírgula 8 2" xfId="171"/>
    <cellStyle name="Vírgula 8 2 2" xfId="293"/>
    <cellStyle name="Vírgula 8 2 3" xfId="233"/>
    <cellStyle name="Vírgula 8 3" xfId="172"/>
    <cellStyle name="Vírgula 8 3 2" xfId="294"/>
    <cellStyle name="Vírgula 8 3 3" xfId="234"/>
    <cellStyle name="Vírgula 8 4" xfId="292"/>
    <cellStyle name="Vírgula 8 5" xfId="203"/>
    <cellStyle name="Vírgula 9" xfId="59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371474</xdr:colOff>
      <xdr:row>0</xdr:row>
      <xdr:rowOff>381000</xdr:rowOff>
    </xdr:from>
    <xdr:to>
      <xdr:col>6</xdr:col>
      <xdr:colOff>44903</xdr:colOff>
      <xdr:row>1</xdr:row>
      <xdr:rowOff>28575</xdr:rowOff>
    </xdr:to>
    <xdr:pic>
      <xdr:nvPicPr>
        <xdr:cNvPr id="3" name="Imagem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299" y="381000"/>
          <a:ext cx="6798129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40822</xdr:colOff>
      <xdr:row>0</xdr:row>
      <xdr:rowOff>435428</xdr:rowOff>
    </xdr:from>
    <xdr:to>
      <xdr:col>8</xdr:col>
      <xdr:colOff>136072</xdr:colOff>
      <xdr:row>2</xdr:row>
      <xdr:rowOff>27213</xdr:rowOff>
    </xdr:to>
    <xdr:pic>
      <xdr:nvPicPr>
        <xdr:cNvPr id="4" name="Imagem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5" y="435428"/>
          <a:ext cx="10545536" cy="16600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200025</xdr:rowOff>
    </xdr:from>
    <xdr:to>
      <xdr:col>8</xdr:col>
      <xdr:colOff>295275</xdr:colOff>
      <xdr:row>0</xdr:row>
      <xdr:rowOff>1352550</xdr:rowOff>
    </xdr:to>
    <xdr:pic>
      <xdr:nvPicPr>
        <xdr:cNvPr id="3" name="Imagem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0" y="200025"/>
          <a:ext cx="70008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1400174</xdr:colOff>
      <xdr:row>0</xdr:row>
      <xdr:rowOff>1500188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199" cy="150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efeitura/Desktop/Obras/CAL&#199;MENTO%20IBIRACATU/Planilha%20Henrique%20Ibiracat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camentaria"/>
      <sheetName val="Cronograma Físico-Financeiro"/>
    </sheetNames>
    <sheetDataSet>
      <sheetData sheetId="0">
        <row r="5">
          <cell r="A5" t="str">
            <v>PREFEITURA: MUNICIPAL DE IBIRACATU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6"/>
  <sheetViews>
    <sheetView workbookViewId="0">
      <selection activeCell="L8" sqref="L8"/>
    </sheetView>
  </sheetViews>
  <sheetFormatPr defaultRowHeight="14.25" outlineLevelRow="1"/>
  <cols>
    <col min="1" max="1" width="1.625" customWidth="1"/>
    <col min="2" max="2" width="18.625" customWidth="1"/>
    <col min="3" max="3" width="35.25" customWidth="1"/>
    <col min="4" max="4" width="9" customWidth="1"/>
    <col min="6" max="6" width="21.625" customWidth="1"/>
  </cols>
  <sheetData>
    <row r="1" spans="1:8" s="76" customFormat="1" ht="148.5" customHeight="1">
      <c r="A1" s="43"/>
      <c r="B1" s="270"/>
      <c r="C1" s="270"/>
      <c r="D1" s="270"/>
      <c r="E1" s="270"/>
      <c r="F1" s="270"/>
      <c r="G1" s="271"/>
    </row>
    <row r="2" spans="1:8" s="76" customFormat="1" ht="14.25" customHeight="1">
      <c r="A2" s="42"/>
      <c r="B2" s="272"/>
      <c r="C2" s="272"/>
      <c r="D2" s="272"/>
      <c r="E2" s="272"/>
      <c r="F2" s="272"/>
      <c r="G2" s="273"/>
    </row>
    <row r="3" spans="1:8" s="76" customFormat="1" ht="15" customHeight="1" thickBot="1">
      <c r="A3" s="42"/>
      <c r="B3" s="274"/>
      <c r="C3" s="274"/>
      <c r="D3" s="274"/>
      <c r="E3" s="274"/>
      <c r="F3" s="274"/>
      <c r="G3" s="275"/>
    </row>
    <row r="4" spans="1:8" s="76" customFormat="1" ht="20.100000000000001" customHeight="1">
      <c r="A4" s="184"/>
      <c r="B4" s="3"/>
      <c r="C4" s="2"/>
      <c r="D4" s="2"/>
      <c r="E4" s="183"/>
      <c r="F4" s="183"/>
      <c r="G4" s="184"/>
    </row>
    <row r="5" spans="1:8" s="76" customFormat="1" ht="20.100000000000001" customHeight="1">
      <c r="A5" s="185"/>
      <c r="B5" s="65" t="str">
        <f>'1 SALA - 110V_BLOCOS'!B5</f>
        <v>Obra: Calçamento em frente UBS e Canteiro Central   Ibiracatu-MG</v>
      </c>
      <c r="C5" s="4"/>
      <c r="D5" s="50"/>
      <c r="E5" s="24"/>
      <c r="F5" s="23"/>
      <c r="G5" s="188"/>
    </row>
    <row r="6" spans="1:8" s="76" customFormat="1" ht="20.100000000000001" customHeight="1">
      <c r="A6" s="185"/>
      <c r="B6" s="65" t="str">
        <f>'1 SALA - 110V_BLOCOS'!B6</f>
        <v>Data de preço: Janeiro/2021 com desoneração SINAPI/SETOP</v>
      </c>
      <c r="C6" s="4"/>
      <c r="D6" s="276"/>
      <c r="E6" s="276"/>
      <c r="F6" s="276"/>
      <c r="G6" s="277"/>
    </row>
    <row r="7" spans="1:8" s="76" customFormat="1" ht="20.100000000000001" customHeight="1">
      <c r="A7" s="186"/>
      <c r="B7" s="65" t="str">
        <f>'1 SALA - 110V_BLOCOS'!B7</f>
        <v>RECURSO PROPRIO</v>
      </c>
      <c r="C7" s="4"/>
      <c r="D7" s="50"/>
      <c r="E7" s="24"/>
      <c r="F7" s="23"/>
      <c r="G7" s="194"/>
    </row>
    <row r="8" spans="1:8" s="76" customFormat="1" ht="20.100000000000001" customHeight="1">
      <c r="A8" s="187"/>
      <c r="B8" s="65"/>
      <c r="C8" s="207" t="s">
        <v>125</v>
      </c>
      <c r="D8" s="11"/>
      <c r="E8" s="11"/>
      <c r="F8" s="16"/>
      <c r="G8" s="190"/>
    </row>
    <row r="9" spans="1:8" s="76" customFormat="1" ht="20.100000000000001" customHeight="1">
      <c r="A9" s="186"/>
      <c r="B9" s="8"/>
      <c r="C9" s="9"/>
      <c r="D9" s="7"/>
      <c r="E9" s="17"/>
      <c r="F9" s="16"/>
      <c r="G9" s="190"/>
    </row>
    <row r="10" spans="1:8" s="76" customFormat="1" ht="20.100000000000001" customHeight="1">
      <c r="A10" s="67"/>
      <c r="B10" s="69"/>
      <c r="C10" s="68" t="str">
        <f>'1 SALA - 110V_BLOCOS'!E10</f>
        <v>CALÇAMENTO E CANTEIRO CENTRAL</v>
      </c>
      <c r="D10" s="69"/>
      <c r="E10" s="27"/>
      <c r="F10" s="80"/>
      <c r="G10" s="70"/>
    </row>
    <row r="11" spans="1:8" s="76" customFormat="1" ht="20.100000000000001" customHeight="1" thickBot="1">
      <c r="A11" s="188"/>
      <c r="B11" s="67"/>
      <c r="C11" s="65"/>
      <c r="D11" s="67"/>
      <c r="E11" s="25"/>
      <c r="F11" s="26"/>
      <c r="G11" s="11"/>
      <c r="H11" s="193"/>
    </row>
    <row r="12" spans="1:8" s="76" customFormat="1" ht="44.25" customHeight="1" thickBot="1">
      <c r="A12" s="190"/>
      <c r="B12" s="189" t="s">
        <v>2</v>
      </c>
      <c r="C12" s="46" t="s">
        <v>5</v>
      </c>
      <c r="D12" s="46" t="s">
        <v>47</v>
      </c>
      <c r="E12" s="47" t="s">
        <v>6</v>
      </c>
      <c r="F12" s="48" t="s">
        <v>125</v>
      </c>
      <c r="G12" s="48"/>
    </row>
    <row r="13" spans="1:8" s="76" customFormat="1" ht="20.100000000000001" customHeight="1">
      <c r="A13" s="186"/>
      <c r="B13" s="31"/>
      <c r="C13" s="13"/>
      <c r="D13" s="31"/>
      <c r="E13" s="19"/>
      <c r="F13" s="18"/>
      <c r="G13" s="191"/>
    </row>
    <row r="14" spans="1:8" s="76" customFormat="1" ht="20.100000000000001" customHeight="1">
      <c r="A14" s="31"/>
      <c r="B14" s="71" t="s">
        <v>89</v>
      </c>
      <c r="C14" s="64" t="s">
        <v>40</v>
      </c>
      <c r="D14" s="64"/>
      <c r="E14" s="22"/>
      <c r="F14" s="20"/>
      <c r="G14" s="64"/>
    </row>
    <row r="15" spans="1:8" s="76" customFormat="1" ht="31.5" customHeight="1" outlineLevel="1">
      <c r="A15" s="31"/>
      <c r="B15" s="63" t="s">
        <v>8</v>
      </c>
      <c r="C15" s="57" t="s">
        <v>127</v>
      </c>
      <c r="D15" s="63" t="s">
        <v>12</v>
      </c>
      <c r="E15" s="29">
        <v>2</v>
      </c>
      <c r="F15" s="81" t="s">
        <v>128</v>
      </c>
      <c r="G15" s="44"/>
    </row>
    <row r="16" spans="1:8" s="76" customFormat="1" ht="26.25" customHeight="1" outlineLevel="1">
      <c r="A16" s="31"/>
      <c r="B16" s="63" t="s">
        <v>18</v>
      </c>
      <c r="C16" s="62" t="s">
        <v>19</v>
      </c>
      <c r="D16" s="63" t="s">
        <v>12</v>
      </c>
      <c r="E16" s="29">
        <v>59.85</v>
      </c>
      <c r="F16" s="82" t="s">
        <v>129</v>
      </c>
      <c r="G16" s="44"/>
    </row>
    <row r="17" spans="1:13" s="76" customFormat="1" ht="20.100000000000001" customHeight="1">
      <c r="A17" s="186"/>
      <c r="B17" s="31"/>
      <c r="C17" s="13"/>
      <c r="D17" s="31"/>
      <c r="E17" s="19"/>
      <c r="F17" s="18"/>
      <c r="G17" s="6"/>
    </row>
    <row r="18" spans="1:13" s="76" customFormat="1" ht="20.100000000000001" customHeight="1">
      <c r="A18" s="31"/>
      <c r="B18" s="71" t="s">
        <v>90</v>
      </c>
      <c r="C18" s="64" t="s">
        <v>45</v>
      </c>
      <c r="D18" s="64"/>
      <c r="E18" s="22"/>
      <c r="F18" s="20"/>
      <c r="G18" s="64"/>
    </row>
    <row r="19" spans="1:13" s="76" customFormat="1" ht="37.5" customHeight="1" outlineLevel="1">
      <c r="A19" s="31"/>
      <c r="B19" s="60" t="s">
        <v>88</v>
      </c>
      <c r="C19" s="59" t="s">
        <v>69</v>
      </c>
      <c r="D19" s="60" t="s">
        <v>10</v>
      </c>
      <c r="E19" s="29">
        <v>3.56</v>
      </c>
      <c r="F19" s="195" t="s">
        <v>130</v>
      </c>
      <c r="G19" s="44"/>
    </row>
    <row r="20" spans="1:13" s="76" customFormat="1" ht="30" customHeight="1" outlineLevel="1">
      <c r="A20" s="31"/>
      <c r="B20" s="60" t="s">
        <v>20</v>
      </c>
      <c r="C20" s="59" t="s">
        <v>51</v>
      </c>
      <c r="D20" s="60" t="s">
        <v>12</v>
      </c>
      <c r="E20" s="29">
        <v>4.2699999999999996</v>
      </c>
      <c r="F20" s="29" t="s">
        <v>131</v>
      </c>
      <c r="G20" s="44"/>
    </row>
    <row r="21" spans="1:13" s="76" customFormat="1" ht="20.100000000000001" customHeight="1">
      <c r="A21" s="186"/>
      <c r="B21" s="31"/>
      <c r="C21" s="13"/>
      <c r="D21" s="31"/>
      <c r="E21" s="19"/>
      <c r="F21" s="18"/>
      <c r="G21" s="192"/>
    </row>
    <row r="22" spans="1:13" s="76" customFormat="1" ht="20.100000000000001" customHeight="1">
      <c r="A22" s="31"/>
      <c r="B22" s="71" t="s">
        <v>91</v>
      </c>
      <c r="C22" s="64" t="s">
        <v>25</v>
      </c>
      <c r="D22" s="64"/>
      <c r="E22" s="22"/>
      <c r="F22" s="20"/>
      <c r="G22" s="64"/>
    </row>
    <row r="23" spans="1:13" s="76" customFormat="1" ht="20.100000000000001" customHeight="1" outlineLevel="1">
      <c r="A23" s="31"/>
      <c r="B23" s="69" t="s">
        <v>9</v>
      </c>
      <c r="C23" s="72" t="s">
        <v>124</v>
      </c>
      <c r="D23" s="73"/>
      <c r="E23" s="29"/>
      <c r="F23" s="29"/>
      <c r="G23" s="44"/>
    </row>
    <row r="24" spans="1:13" s="76" customFormat="1" ht="32.25" customHeight="1" outlineLevel="1">
      <c r="A24" s="31"/>
      <c r="B24" s="63" t="s">
        <v>92</v>
      </c>
      <c r="C24" s="59" t="s">
        <v>43</v>
      </c>
      <c r="D24" s="63" t="s">
        <v>12</v>
      </c>
      <c r="E24" s="29">
        <v>6</v>
      </c>
      <c r="F24" s="82" t="s">
        <v>132</v>
      </c>
      <c r="G24" s="44"/>
    </row>
    <row r="25" spans="1:13" s="76" customFormat="1" ht="48" customHeight="1" outlineLevel="1">
      <c r="A25" s="31"/>
      <c r="B25" s="63" t="s">
        <v>93</v>
      </c>
      <c r="C25" s="59" t="s">
        <v>67</v>
      </c>
      <c r="D25" s="63" t="s">
        <v>16</v>
      </c>
      <c r="E25" s="29">
        <v>60.81</v>
      </c>
      <c r="F25" s="195" t="s">
        <v>133</v>
      </c>
      <c r="G25" s="44"/>
      <c r="I25" s="30"/>
      <c r="M25" s="30"/>
    </row>
    <row r="26" spans="1:13" s="76" customFormat="1" ht="33" customHeight="1" outlineLevel="1">
      <c r="A26" s="31"/>
      <c r="B26" s="63" t="s">
        <v>94</v>
      </c>
      <c r="C26" s="59" t="s">
        <v>48</v>
      </c>
      <c r="D26" s="63" t="s">
        <v>10</v>
      </c>
      <c r="E26" s="29">
        <v>1.008</v>
      </c>
      <c r="F26" s="195" t="s">
        <v>134</v>
      </c>
      <c r="G26" s="44"/>
    </row>
    <row r="27" spans="1:13" s="76" customFormat="1" ht="20.100000000000001" customHeight="1" outlineLevel="1">
      <c r="A27" s="31"/>
      <c r="B27" s="69" t="s">
        <v>17</v>
      </c>
      <c r="C27" s="72" t="s">
        <v>44</v>
      </c>
      <c r="D27" s="73"/>
      <c r="E27" s="29"/>
      <c r="F27" s="29"/>
      <c r="G27" s="44"/>
    </row>
    <row r="28" spans="1:13" s="76" customFormat="1" ht="20.100000000000001" customHeight="1" outlineLevel="1">
      <c r="A28" s="31"/>
      <c r="B28" s="63" t="s">
        <v>28</v>
      </c>
      <c r="C28" s="62" t="s">
        <v>68</v>
      </c>
      <c r="D28" s="63" t="s">
        <v>12</v>
      </c>
      <c r="E28" s="29">
        <v>1.19</v>
      </c>
      <c r="F28" s="84" t="s">
        <v>135</v>
      </c>
      <c r="G28" s="44"/>
    </row>
    <row r="29" spans="1:13" s="76" customFormat="1" ht="31.5" customHeight="1" outlineLevel="1">
      <c r="A29" s="31"/>
      <c r="B29" s="63" t="s">
        <v>29</v>
      </c>
      <c r="C29" s="59" t="s">
        <v>43</v>
      </c>
      <c r="D29" s="63" t="s">
        <v>12</v>
      </c>
      <c r="E29" s="29">
        <v>12</v>
      </c>
      <c r="F29" s="82" t="s">
        <v>140</v>
      </c>
      <c r="G29" s="44"/>
    </row>
    <row r="30" spans="1:13" s="76" customFormat="1" ht="27.75" customHeight="1" outlineLevel="1">
      <c r="A30" s="31"/>
      <c r="B30" s="63" t="s">
        <v>30</v>
      </c>
      <c r="C30" s="59" t="s">
        <v>55</v>
      </c>
      <c r="D30" s="63" t="s">
        <v>16</v>
      </c>
      <c r="E30" s="29">
        <v>49.53</v>
      </c>
      <c r="F30" s="195" t="s">
        <v>137</v>
      </c>
      <c r="G30" s="44"/>
    </row>
    <row r="31" spans="1:13" s="76" customFormat="1" ht="38.25" customHeight="1" outlineLevel="1">
      <c r="A31" s="31"/>
      <c r="B31" s="63" t="s">
        <v>31</v>
      </c>
      <c r="C31" s="59" t="s">
        <v>53</v>
      </c>
      <c r="D31" s="63" t="s">
        <v>16</v>
      </c>
      <c r="E31" s="29">
        <v>23.17</v>
      </c>
      <c r="F31" s="195" t="s">
        <v>138</v>
      </c>
      <c r="G31" s="44"/>
    </row>
    <row r="32" spans="1:13" s="76" customFormat="1" ht="46.5" customHeight="1" outlineLevel="1">
      <c r="A32" s="31"/>
      <c r="B32" s="63" t="s">
        <v>32</v>
      </c>
      <c r="C32" s="59" t="s">
        <v>48</v>
      </c>
      <c r="D32" s="63" t="s">
        <v>10</v>
      </c>
      <c r="E32" s="29">
        <v>1.06</v>
      </c>
      <c r="F32" s="195" t="s">
        <v>139</v>
      </c>
      <c r="G32" s="44"/>
    </row>
    <row r="33" spans="1:7" s="76" customFormat="1" ht="20.100000000000001" customHeight="1">
      <c r="A33" s="186"/>
      <c r="B33" s="31"/>
      <c r="C33" s="13"/>
      <c r="D33" s="31"/>
      <c r="E33" s="19"/>
      <c r="F33" s="18"/>
      <c r="G33" s="197"/>
    </row>
    <row r="34" spans="1:7" s="76" customFormat="1" ht="20.100000000000001" customHeight="1">
      <c r="A34" s="31"/>
      <c r="B34" s="71">
        <v>4</v>
      </c>
      <c r="C34" s="64" t="s">
        <v>41</v>
      </c>
      <c r="D34" s="64"/>
      <c r="E34" s="20"/>
      <c r="F34" s="20"/>
      <c r="G34" s="64"/>
    </row>
    <row r="35" spans="1:7" s="76" customFormat="1" ht="20.100000000000001" customHeight="1" outlineLevel="1">
      <c r="A35" s="31"/>
      <c r="B35" s="69" t="s">
        <v>11</v>
      </c>
      <c r="C35" s="72" t="s">
        <v>22</v>
      </c>
      <c r="D35" s="73"/>
      <c r="E35" s="29"/>
      <c r="F35" s="29"/>
      <c r="G35" s="44"/>
    </row>
    <row r="36" spans="1:7" s="76" customFormat="1" ht="25.5" customHeight="1" outlineLevel="1">
      <c r="A36" s="31"/>
      <c r="B36" s="63" t="s">
        <v>33</v>
      </c>
      <c r="C36" s="59" t="s">
        <v>64</v>
      </c>
      <c r="D36" s="63" t="s">
        <v>12</v>
      </c>
      <c r="E36" s="29">
        <v>6</v>
      </c>
      <c r="F36" s="82" t="s">
        <v>136</v>
      </c>
      <c r="G36" s="44"/>
    </row>
    <row r="37" spans="1:7" s="76" customFormat="1" ht="38.25" customHeight="1" outlineLevel="1">
      <c r="A37" s="31"/>
      <c r="B37" s="63" t="s">
        <v>34</v>
      </c>
      <c r="C37" s="59" t="s">
        <v>54</v>
      </c>
      <c r="D37" s="63" t="s">
        <v>16</v>
      </c>
      <c r="E37" s="29">
        <v>114.02</v>
      </c>
      <c r="F37" s="195" t="s">
        <v>141</v>
      </c>
      <c r="G37" s="44"/>
    </row>
    <row r="38" spans="1:7" s="76" customFormat="1" ht="46.5" customHeight="1" outlineLevel="1">
      <c r="A38" s="31"/>
      <c r="B38" s="63" t="s">
        <v>95</v>
      </c>
      <c r="C38" s="59" t="s">
        <v>53</v>
      </c>
      <c r="D38" s="63" t="s">
        <v>16</v>
      </c>
      <c r="E38" s="29">
        <v>38.64</v>
      </c>
      <c r="F38" s="195" t="s">
        <v>142</v>
      </c>
      <c r="G38" s="44"/>
    </row>
    <row r="39" spans="1:7" s="76" customFormat="1" ht="46.5" customHeight="1" outlineLevel="1">
      <c r="A39" s="31"/>
      <c r="B39" s="63" t="s">
        <v>35</v>
      </c>
      <c r="C39" s="59" t="s">
        <v>48</v>
      </c>
      <c r="D39" s="63" t="s">
        <v>10</v>
      </c>
      <c r="E39" s="29">
        <v>1.26</v>
      </c>
      <c r="F39" s="195" t="s">
        <v>143</v>
      </c>
      <c r="G39" s="44"/>
    </row>
    <row r="40" spans="1:7" s="76" customFormat="1" ht="20.100000000000001" customHeight="1" outlineLevel="1">
      <c r="A40" s="31"/>
      <c r="B40" s="69" t="s">
        <v>13</v>
      </c>
      <c r="C40" s="72" t="s">
        <v>23</v>
      </c>
      <c r="D40" s="73"/>
      <c r="E40" s="29"/>
      <c r="F40" s="29"/>
      <c r="G40" s="44"/>
    </row>
    <row r="41" spans="1:7" s="76" customFormat="1" ht="25.5" customHeight="1" outlineLevel="1">
      <c r="A41" s="31"/>
      <c r="B41" s="63" t="s">
        <v>36</v>
      </c>
      <c r="C41" s="59" t="s">
        <v>65</v>
      </c>
      <c r="D41" s="63" t="s">
        <v>12</v>
      </c>
      <c r="E41" s="29">
        <v>12</v>
      </c>
      <c r="F41" s="82" t="s">
        <v>140</v>
      </c>
      <c r="G41" s="44"/>
    </row>
    <row r="42" spans="1:7" s="76" customFormat="1" ht="36" customHeight="1" outlineLevel="1">
      <c r="A42" s="31"/>
      <c r="B42" s="63" t="s">
        <v>37</v>
      </c>
      <c r="C42" s="59" t="s">
        <v>55</v>
      </c>
      <c r="D42" s="63" t="s">
        <v>16</v>
      </c>
      <c r="E42" s="29">
        <v>49.53</v>
      </c>
      <c r="F42" s="195" t="s">
        <v>144</v>
      </c>
      <c r="G42" s="44"/>
    </row>
    <row r="43" spans="1:7" s="76" customFormat="1" ht="43.5" customHeight="1" outlineLevel="1">
      <c r="A43" s="31"/>
      <c r="B43" s="63" t="s">
        <v>96</v>
      </c>
      <c r="C43" s="59" t="s">
        <v>53</v>
      </c>
      <c r="D43" s="63" t="s">
        <v>16</v>
      </c>
      <c r="E43" s="29">
        <v>23.17</v>
      </c>
      <c r="F43" s="195" t="s">
        <v>138</v>
      </c>
      <c r="G43" s="44"/>
    </row>
    <row r="44" spans="1:7" s="76" customFormat="1" ht="30.75" customHeight="1" outlineLevel="1">
      <c r="A44" s="31"/>
      <c r="B44" s="63" t="s">
        <v>42</v>
      </c>
      <c r="C44" s="59" t="s">
        <v>48</v>
      </c>
      <c r="D44" s="63" t="s">
        <v>10</v>
      </c>
      <c r="E44" s="29">
        <v>1.06</v>
      </c>
      <c r="F44" s="195" t="s">
        <v>139</v>
      </c>
      <c r="G44" s="44"/>
    </row>
    <row r="45" spans="1:7" s="76" customFormat="1" ht="46.5" customHeight="1" outlineLevel="1">
      <c r="A45" s="31"/>
      <c r="B45" s="63" t="s">
        <v>160</v>
      </c>
      <c r="C45" s="59" t="s">
        <v>218</v>
      </c>
      <c r="D45" s="63" t="s">
        <v>12</v>
      </c>
      <c r="E45" s="29">
        <v>144.9</v>
      </c>
      <c r="F45" s="195" t="s">
        <v>219</v>
      </c>
      <c r="G45" s="44"/>
    </row>
    <row r="46" spans="1:7" s="76" customFormat="1" ht="20.100000000000001" customHeight="1">
      <c r="A46" s="31"/>
      <c r="B46" s="31"/>
      <c r="C46" s="13"/>
      <c r="D46" s="31"/>
      <c r="E46" s="19"/>
      <c r="F46" s="18"/>
      <c r="G46" s="197"/>
    </row>
    <row r="47" spans="1:7" s="76" customFormat="1" ht="20.100000000000001" customHeight="1">
      <c r="A47" s="31"/>
      <c r="B47" s="71">
        <v>5</v>
      </c>
      <c r="C47" s="64" t="s">
        <v>50</v>
      </c>
      <c r="D47" s="64"/>
      <c r="E47" s="20"/>
      <c r="F47" s="20"/>
      <c r="G47" s="64"/>
    </row>
    <row r="48" spans="1:7" s="76" customFormat="1" ht="20.100000000000001" customHeight="1" outlineLevel="1">
      <c r="A48" s="31"/>
      <c r="B48" s="69" t="s">
        <v>15</v>
      </c>
      <c r="C48" s="61" t="s">
        <v>21</v>
      </c>
      <c r="D48" s="60"/>
      <c r="E48" s="29"/>
      <c r="F48" s="29"/>
      <c r="G48" s="44"/>
    </row>
    <row r="49" spans="1:7" s="76" customFormat="1" ht="51.75" customHeight="1" outlineLevel="1">
      <c r="A49" s="31"/>
      <c r="B49" s="60" t="s">
        <v>39</v>
      </c>
      <c r="C49" s="59" t="s">
        <v>66</v>
      </c>
      <c r="D49" s="60" t="s">
        <v>12</v>
      </c>
      <c r="E49" s="29">
        <v>28.5</v>
      </c>
      <c r="F49" s="195" t="s">
        <v>145</v>
      </c>
      <c r="G49" s="44"/>
    </row>
    <row r="50" spans="1:7" s="76" customFormat="1" ht="20.100000000000001" customHeight="1">
      <c r="A50" s="31"/>
      <c r="B50" s="31"/>
      <c r="C50" s="13"/>
      <c r="D50" s="31"/>
      <c r="E50" s="19"/>
      <c r="F50" s="18"/>
      <c r="G50" s="197"/>
    </row>
    <row r="51" spans="1:7" s="76" customFormat="1" ht="20.100000000000001" customHeight="1">
      <c r="A51" s="31"/>
      <c r="B51" s="71" t="s">
        <v>97</v>
      </c>
      <c r="C51" s="64" t="s">
        <v>49</v>
      </c>
      <c r="D51" s="64"/>
      <c r="E51" s="21"/>
      <c r="F51" s="20"/>
      <c r="G51" s="64"/>
    </row>
    <row r="52" spans="1:7" s="76" customFormat="1" ht="36" customHeight="1" outlineLevel="1">
      <c r="A52" s="31"/>
      <c r="B52" s="60" t="s">
        <v>98</v>
      </c>
      <c r="C52" s="55" t="s">
        <v>46</v>
      </c>
      <c r="D52" s="60" t="s">
        <v>12</v>
      </c>
      <c r="E52" s="29">
        <v>35.619999999999997</v>
      </c>
      <c r="F52" s="29" t="s">
        <v>146</v>
      </c>
      <c r="G52" s="44"/>
    </row>
    <row r="53" spans="1:7" s="76" customFormat="1" ht="42" customHeight="1" outlineLevel="1">
      <c r="A53" s="31">
        <v>245</v>
      </c>
      <c r="B53" s="60" t="s">
        <v>99</v>
      </c>
      <c r="C53" s="52" t="s">
        <v>56</v>
      </c>
      <c r="D53" s="60" t="s">
        <v>12</v>
      </c>
      <c r="E53" s="29">
        <v>35.619999999999997</v>
      </c>
      <c r="F53" s="29" t="s">
        <v>146</v>
      </c>
      <c r="G53" s="44"/>
    </row>
    <row r="54" spans="1:7" s="76" customFormat="1" ht="20.100000000000001" customHeight="1">
      <c r="A54" s="31"/>
      <c r="B54" s="31"/>
      <c r="C54" s="13"/>
      <c r="D54" s="31"/>
      <c r="E54" s="19"/>
      <c r="F54" s="18"/>
      <c r="G54" s="197"/>
    </row>
    <row r="55" spans="1:7" s="30" customFormat="1" ht="20.100000000000001" customHeight="1">
      <c r="A55" s="31"/>
      <c r="B55" s="71" t="s">
        <v>100</v>
      </c>
      <c r="C55" s="64" t="s">
        <v>26</v>
      </c>
      <c r="D55" s="64"/>
      <c r="E55" s="20"/>
      <c r="F55" s="20"/>
      <c r="G55" s="64"/>
    </row>
    <row r="56" spans="1:7" s="10" customFormat="1" ht="20.100000000000001" customHeight="1" outlineLevel="1">
      <c r="A56" s="31"/>
      <c r="B56" s="69" t="s">
        <v>101</v>
      </c>
      <c r="C56" s="72" t="s">
        <v>52</v>
      </c>
      <c r="D56" s="72"/>
      <c r="E56" s="29"/>
      <c r="F56" s="29"/>
      <c r="G56" s="44"/>
    </row>
    <row r="57" spans="1:7" s="76" customFormat="1" ht="20.100000000000001" customHeight="1" outlineLevel="1">
      <c r="A57" s="31"/>
      <c r="B57" s="60" t="s">
        <v>102</v>
      </c>
      <c r="C57" s="62" t="s">
        <v>147</v>
      </c>
      <c r="D57" s="63" t="s">
        <v>12</v>
      </c>
      <c r="E57" s="29">
        <v>59.85</v>
      </c>
      <c r="F57" s="82" t="s">
        <v>129</v>
      </c>
      <c r="G57" s="44"/>
    </row>
    <row r="58" spans="1:7" s="76" customFormat="1" ht="36" customHeight="1" outlineLevel="1">
      <c r="A58" s="31"/>
      <c r="B58" s="60" t="s">
        <v>103</v>
      </c>
      <c r="C58" s="59" t="s">
        <v>148</v>
      </c>
      <c r="D58" s="63" t="s">
        <v>149</v>
      </c>
      <c r="E58" s="29">
        <v>7</v>
      </c>
      <c r="F58" s="84" t="s">
        <v>217</v>
      </c>
      <c r="G58" s="44"/>
    </row>
    <row r="59" spans="1:7" s="10" customFormat="1" ht="20.100000000000001" customHeight="1">
      <c r="A59" s="186"/>
      <c r="B59" s="31"/>
      <c r="C59" s="13"/>
      <c r="D59" s="31"/>
      <c r="E59" s="19"/>
      <c r="F59" s="18"/>
      <c r="G59" s="197"/>
    </row>
    <row r="60" spans="1:7" s="10" customFormat="1" ht="20.100000000000001" customHeight="1">
      <c r="A60" s="31"/>
      <c r="B60" s="71" t="s">
        <v>104</v>
      </c>
      <c r="C60" s="64" t="s">
        <v>0</v>
      </c>
      <c r="D60" s="64"/>
      <c r="E60" s="20"/>
      <c r="F60" s="20"/>
      <c r="G60" s="64"/>
    </row>
    <row r="61" spans="1:7" s="10" customFormat="1" ht="20.100000000000001" customHeight="1" outlineLevel="1">
      <c r="A61" s="31"/>
      <c r="B61" s="60" t="s">
        <v>105</v>
      </c>
      <c r="C61" s="79" t="s">
        <v>60</v>
      </c>
      <c r="D61" s="60" t="s">
        <v>12</v>
      </c>
      <c r="E61" s="29">
        <v>59.85</v>
      </c>
      <c r="F61" s="82" t="s">
        <v>129</v>
      </c>
      <c r="G61" s="44"/>
    </row>
    <row r="62" spans="1:7" s="76" customFormat="1" ht="20.100000000000001" customHeight="1">
      <c r="A62" s="186"/>
      <c r="B62" s="31"/>
      <c r="C62" s="13"/>
      <c r="D62" s="31"/>
      <c r="E62" s="19"/>
      <c r="F62" s="18"/>
      <c r="G62" s="192"/>
    </row>
    <row r="63" spans="1:7" s="76" customFormat="1" ht="20.100000000000001" customHeight="1">
      <c r="A63" s="31"/>
      <c r="B63" s="71" t="s">
        <v>116</v>
      </c>
      <c r="C63" s="64" t="s">
        <v>106</v>
      </c>
      <c r="D63" s="64"/>
      <c r="E63" s="20"/>
      <c r="F63" s="20"/>
      <c r="G63" s="64"/>
    </row>
    <row r="64" spans="1:7" s="76" customFormat="1" ht="26.25" customHeight="1" outlineLevel="1">
      <c r="A64" s="31"/>
      <c r="B64" s="69"/>
      <c r="C64" s="209" t="s">
        <v>161</v>
      </c>
      <c r="D64" s="197"/>
      <c r="E64" s="29"/>
      <c r="F64" s="29"/>
      <c r="G64" s="44"/>
    </row>
    <row r="65" spans="1:7" s="76" customFormat="1" ht="20.100000000000001" customHeight="1" outlineLevel="1">
      <c r="A65" s="31"/>
      <c r="B65" s="69" t="s">
        <v>117</v>
      </c>
      <c r="C65" s="208" t="s">
        <v>107</v>
      </c>
      <c r="D65" s="73"/>
      <c r="E65" s="29"/>
      <c r="F65" s="29"/>
      <c r="G65" s="44"/>
    </row>
    <row r="66" spans="1:7" s="76" customFormat="1" ht="36" customHeight="1" outlineLevel="1">
      <c r="A66" s="31"/>
      <c r="B66" s="63" t="s">
        <v>118</v>
      </c>
      <c r="C66" s="198" t="s">
        <v>108</v>
      </c>
      <c r="D66" s="63" t="s">
        <v>12</v>
      </c>
      <c r="E66" s="29">
        <v>495</v>
      </c>
      <c r="F66" s="180" t="s">
        <v>150</v>
      </c>
      <c r="G66" s="44"/>
    </row>
    <row r="67" spans="1:7" s="76" customFormat="1" ht="66" customHeight="1" outlineLevel="1">
      <c r="A67" s="31"/>
      <c r="B67" s="63" t="s">
        <v>119</v>
      </c>
      <c r="C67" s="198" t="s">
        <v>110</v>
      </c>
      <c r="D67" s="63" t="s">
        <v>12</v>
      </c>
      <c r="E67" s="29">
        <v>455.4</v>
      </c>
      <c r="F67" s="180" t="s">
        <v>151</v>
      </c>
      <c r="G67" s="44"/>
    </row>
    <row r="68" spans="1:7" s="76" customFormat="1" ht="20.100000000000001" customHeight="1" outlineLevel="1">
      <c r="A68" s="31"/>
      <c r="B68" s="69" t="s">
        <v>120</v>
      </c>
      <c r="C68" s="199" t="s">
        <v>112</v>
      </c>
      <c r="D68" s="73"/>
      <c r="E68" s="29"/>
      <c r="F68" s="29"/>
      <c r="G68" s="44"/>
    </row>
    <row r="69" spans="1:7" s="76" customFormat="1" ht="57.75" customHeight="1" outlineLevel="1">
      <c r="A69" s="31"/>
      <c r="B69" s="63" t="s">
        <v>121</v>
      </c>
      <c r="C69" s="200" t="s">
        <v>113</v>
      </c>
      <c r="D69" s="63" t="s">
        <v>72</v>
      </c>
      <c r="E69" s="29">
        <v>132</v>
      </c>
      <c r="F69" s="180" t="s">
        <v>152</v>
      </c>
      <c r="G69" s="44"/>
    </row>
    <row r="70" spans="1:7" s="76" customFormat="1" ht="33.75" customHeight="1" outlineLevel="1">
      <c r="A70" s="31"/>
      <c r="B70" s="69" t="s">
        <v>122</v>
      </c>
      <c r="C70" s="201" t="s">
        <v>114</v>
      </c>
      <c r="D70" s="73"/>
      <c r="E70" s="29"/>
      <c r="F70" s="29"/>
      <c r="G70" s="44"/>
    </row>
    <row r="71" spans="1:7" s="76" customFormat="1" ht="49.5" customHeight="1" outlineLevel="1">
      <c r="A71" s="31"/>
      <c r="B71" s="63" t="s">
        <v>123</v>
      </c>
      <c r="C71" s="200" t="s">
        <v>115</v>
      </c>
      <c r="D71" s="63" t="s">
        <v>72</v>
      </c>
      <c r="E71" s="29">
        <v>132</v>
      </c>
      <c r="F71" s="180" t="s">
        <v>152</v>
      </c>
      <c r="G71" s="44"/>
    </row>
    <row r="72" spans="1:7" s="76" customFormat="1" ht="20.100000000000001" customHeight="1" outlineLevel="1">
      <c r="A72" s="31"/>
      <c r="B72" s="69"/>
      <c r="C72" s="209" t="s">
        <v>153</v>
      </c>
      <c r="D72" s="197"/>
      <c r="E72" s="29"/>
      <c r="F72" s="29"/>
      <c r="G72" s="44"/>
    </row>
    <row r="73" spans="1:7" s="76" customFormat="1" ht="20.100000000000001" customHeight="1" outlineLevel="1">
      <c r="A73" s="31"/>
      <c r="B73" s="210" t="s">
        <v>120</v>
      </c>
      <c r="C73" s="208" t="s">
        <v>107</v>
      </c>
      <c r="D73" s="73"/>
      <c r="E73" s="29"/>
      <c r="F73" s="29"/>
      <c r="G73" s="44"/>
    </row>
    <row r="74" spans="1:7" s="76" customFormat="1" ht="36" customHeight="1" outlineLevel="1">
      <c r="A74" s="31"/>
      <c r="B74" s="63" t="s">
        <v>121</v>
      </c>
      <c r="C74" s="198" t="s">
        <v>108</v>
      </c>
      <c r="D74" s="63" t="s">
        <v>12</v>
      </c>
      <c r="E74" s="29">
        <v>678</v>
      </c>
      <c r="F74" s="180" t="s">
        <v>154</v>
      </c>
      <c r="G74" s="44"/>
    </row>
    <row r="75" spans="1:7" s="76" customFormat="1" ht="66" customHeight="1" outlineLevel="1">
      <c r="A75" s="31"/>
      <c r="B75" s="63" t="s">
        <v>119</v>
      </c>
      <c r="C75" s="198" t="s">
        <v>110</v>
      </c>
      <c r="D75" s="63" t="s">
        <v>12</v>
      </c>
      <c r="E75" s="29">
        <v>610.20000000000005</v>
      </c>
      <c r="F75" s="180" t="s">
        <v>155</v>
      </c>
      <c r="G75" s="44"/>
    </row>
    <row r="76" spans="1:7" s="76" customFormat="1" ht="20.100000000000001" customHeight="1" outlineLevel="1">
      <c r="A76" s="31"/>
      <c r="B76" s="69" t="s">
        <v>120</v>
      </c>
      <c r="C76" s="199" t="s">
        <v>112</v>
      </c>
      <c r="D76" s="73"/>
      <c r="E76" s="29"/>
      <c r="F76" s="29"/>
      <c r="G76" s="44"/>
    </row>
    <row r="77" spans="1:7" s="76" customFormat="1" ht="57.75" customHeight="1" outlineLevel="1">
      <c r="A77" s="31"/>
      <c r="B77" s="63" t="s">
        <v>121</v>
      </c>
      <c r="C77" s="200" t="s">
        <v>113</v>
      </c>
      <c r="D77" s="63" t="s">
        <v>72</v>
      </c>
      <c r="E77" s="29">
        <v>226</v>
      </c>
      <c r="F77" s="180" t="s">
        <v>156</v>
      </c>
      <c r="G77" s="44"/>
    </row>
    <row r="78" spans="1:7" s="76" customFormat="1" ht="33.75" customHeight="1" outlineLevel="1">
      <c r="A78" s="31"/>
      <c r="B78" s="69" t="s">
        <v>122</v>
      </c>
      <c r="C78" s="201" t="s">
        <v>114</v>
      </c>
      <c r="D78" s="73"/>
      <c r="E78" s="29"/>
      <c r="F78" s="29"/>
      <c r="G78" s="44"/>
    </row>
    <row r="79" spans="1:7" s="76" customFormat="1" ht="49.5" customHeight="1" outlineLevel="1">
      <c r="A79" s="31"/>
      <c r="B79" s="63" t="s">
        <v>123</v>
      </c>
      <c r="C79" s="200" t="s">
        <v>115</v>
      </c>
      <c r="D79" s="63" t="s">
        <v>72</v>
      </c>
      <c r="E79" s="29">
        <v>226</v>
      </c>
      <c r="F79" s="180" t="s">
        <v>156</v>
      </c>
      <c r="G79" s="44"/>
    </row>
    <row r="80" spans="1:7" s="76" customFormat="1" ht="32.25" customHeight="1" outlineLevel="1">
      <c r="A80" s="31"/>
      <c r="B80" s="69"/>
      <c r="C80" s="209" t="s">
        <v>165</v>
      </c>
      <c r="D80" s="197"/>
      <c r="E80" s="29"/>
      <c r="F80" s="29"/>
      <c r="G80" s="44"/>
    </row>
    <row r="81" spans="1:7" s="76" customFormat="1" ht="20.100000000000001" customHeight="1" outlineLevel="1">
      <c r="A81" s="31"/>
      <c r="B81" s="69" t="s">
        <v>117</v>
      </c>
      <c r="C81" s="208" t="s">
        <v>107</v>
      </c>
      <c r="D81" s="73"/>
      <c r="E81" s="29"/>
      <c r="F81" s="29"/>
      <c r="G81" s="44"/>
    </row>
    <row r="82" spans="1:7" s="76" customFormat="1" ht="36" customHeight="1" outlineLevel="1">
      <c r="A82" s="31"/>
      <c r="B82" s="63" t="s">
        <v>118</v>
      </c>
      <c r="C82" s="198" t="s">
        <v>108</v>
      </c>
      <c r="D82" s="63" t="s">
        <v>12</v>
      </c>
      <c r="E82" s="29">
        <v>1284</v>
      </c>
      <c r="F82" s="180" t="s">
        <v>162</v>
      </c>
      <c r="G82" s="44"/>
    </row>
    <row r="83" spans="1:7" s="76" customFormat="1" ht="66" customHeight="1" outlineLevel="1">
      <c r="A83" s="31"/>
      <c r="B83" s="63" t="s">
        <v>119</v>
      </c>
      <c r="C83" s="198" t="s">
        <v>110</v>
      </c>
      <c r="D83" s="63" t="s">
        <v>12</v>
      </c>
      <c r="E83" s="29">
        <v>1190.4000000000001</v>
      </c>
      <c r="F83" s="180" t="s">
        <v>163</v>
      </c>
      <c r="G83" s="44"/>
    </row>
    <row r="84" spans="1:7" s="76" customFormat="1" ht="20.100000000000001" customHeight="1" outlineLevel="1">
      <c r="A84" s="31"/>
      <c r="B84" s="69" t="s">
        <v>120</v>
      </c>
      <c r="C84" s="199" t="s">
        <v>112</v>
      </c>
      <c r="D84" s="73"/>
      <c r="E84" s="29"/>
      <c r="F84" s="29"/>
      <c r="G84" s="44"/>
    </row>
    <row r="85" spans="1:7" s="76" customFormat="1" ht="57.75" customHeight="1" outlineLevel="1">
      <c r="A85" s="31"/>
      <c r="B85" s="63" t="s">
        <v>121</v>
      </c>
      <c r="C85" s="200" t="s">
        <v>113</v>
      </c>
      <c r="D85" s="63" t="s">
        <v>72</v>
      </c>
      <c r="E85" s="29">
        <v>312</v>
      </c>
      <c r="F85" s="180" t="s">
        <v>164</v>
      </c>
      <c r="G85" s="44"/>
    </row>
    <row r="86" spans="1:7" s="76" customFormat="1" ht="33.75" customHeight="1" outlineLevel="1">
      <c r="A86" s="31"/>
      <c r="B86" s="69" t="s">
        <v>122</v>
      </c>
      <c r="C86" s="201" t="s">
        <v>114</v>
      </c>
      <c r="D86" s="73"/>
      <c r="E86" s="29"/>
      <c r="F86" s="29"/>
      <c r="G86" s="44"/>
    </row>
    <row r="87" spans="1:7" s="76" customFormat="1" ht="49.5" customHeight="1" outlineLevel="1">
      <c r="A87" s="31"/>
      <c r="B87" s="63" t="s">
        <v>123</v>
      </c>
      <c r="C87" s="200" t="s">
        <v>115</v>
      </c>
      <c r="D87" s="63" t="s">
        <v>72</v>
      </c>
      <c r="E87" s="29">
        <v>312</v>
      </c>
      <c r="F87" s="180" t="s">
        <v>164</v>
      </c>
      <c r="G87" s="44"/>
    </row>
    <row r="88" spans="1:7" s="76" customFormat="1" ht="20.100000000000001" customHeight="1">
      <c r="A88" s="186"/>
      <c r="B88" s="202"/>
      <c r="C88" s="203"/>
      <c r="D88" s="204"/>
      <c r="E88" s="205"/>
      <c r="F88" s="206"/>
      <c r="G88" s="197"/>
    </row>
    <row r="89" spans="1:7" s="76" customFormat="1" ht="20.100000000000001" customHeight="1">
      <c r="A89" s="31"/>
      <c r="B89" s="8"/>
      <c r="C89" s="13"/>
      <c r="D89" s="31"/>
      <c r="E89" s="19"/>
      <c r="F89" s="18"/>
    </row>
    <row r="90" spans="1:7" s="76" customFormat="1" ht="12.75">
      <c r="A90" s="7"/>
      <c r="B90" s="265" t="str">
        <f>'1 SALA - 110V_BLOCOS'!C86</f>
        <v>Local,  IBIRACATU-MG, 05 DE MARÇO DE 2021</v>
      </c>
      <c r="C90" s="9"/>
      <c r="D90" s="7"/>
      <c r="E90" s="17"/>
      <c r="F90" s="16"/>
    </row>
    <row r="91" spans="1:7" s="76" customFormat="1" ht="12.75">
      <c r="A91" s="7"/>
      <c r="B91" s="8"/>
      <c r="C91" s="9"/>
      <c r="D91" s="7"/>
      <c r="E91" s="17"/>
      <c r="F91" s="16"/>
    </row>
    <row r="94" spans="1:7">
      <c r="C94" t="str">
        <f>'1 SALA - 110V_BLOCOS'!C89</f>
        <v>JHON KENNEDY DA GUARDA BRITO</v>
      </c>
      <c r="E94" t="str">
        <f>'1 SALA - 110V_BLOCOS'!E89</f>
        <v>Arlis Soares Coutinho</v>
      </c>
    </row>
    <row r="95" spans="1:7">
      <c r="C95" t="str">
        <f>'1 SALA - 110V_BLOCOS'!C90</f>
        <v>ENGENHEIRO CIVIL</v>
      </c>
      <c r="E95" t="str">
        <f>'1 SALA - 110V_BLOCOS'!E90</f>
        <v>Prefeito Municipal</v>
      </c>
    </row>
    <row r="96" spans="1:7">
      <c r="C96" t="str">
        <f>'1 SALA - 110V_BLOCOS'!C91</f>
        <v>CREA: 224027/D</v>
      </c>
    </row>
  </sheetData>
  <mergeCells count="2">
    <mergeCell ref="B1:G3"/>
    <mergeCell ref="D6:G6"/>
  </mergeCells>
  <conditionalFormatting sqref="E60:G60 E55:G55 E12:G12">
    <cfRule type="cellIs" dxfId="2" priority="2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4"/>
  <sheetViews>
    <sheetView showGridLines="0" tabSelected="1" view="pageBreakPreview" topLeftCell="A73" zoomScale="70" zoomScaleNormal="70" zoomScaleSheetLayoutView="70" zoomScalePageLayoutView="55" workbookViewId="0">
      <selection activeCell="M86" sqref="M86"/>
    </sheetView>
  </sheetViews>
  <sheetFormatPr defaultRowHeight="12.75" outlineLevelRow="1"/>
  <cols>
    <col min="1" max="1" width="2.625" style="7" customWidth="1"/>
    <col min="2" max="2" width="9.625" style="8" customWidth="1"/>
    <col min="3" max="4" width="12.625" style="8" customWidth="1"/>
    <col min="5" max="5" width="75.625" style="9" customWidth="1"/>
    <col min="6" max="6" width="7.625" style="7" customWidth="1"/>
    <col min="7" max="7" width="12.625" style="17" customWidth="1"/>
    <col min="8" max="8" width="15.625" style="16" customWidth="1"/>
    <col min="9" max="9" width="15.625" style="76" customWidth="1"/>
    <col min="10" max="10" width="17.625" style="76" customWidth="1"/>
    <col min="11" max="16384" width="9" style="76"/>
  </cols>
  <sheetData>
    <row r="1" spans="1:10" ht="148.5" customHeight="1">
      <c r="A1" s="43"/>
      <c r="B1" s="270"/>
      <c r="C1" s="270"/>
      <c r="D1" s="270"/>
      <c r="E1" s="270"/>
      <c r="F1" s="270"/>
      <c r="G1" s="270"/>
      <c r="H1" s="270"/>
      <c r="I1" s="270"/>
      <c r="J1" s="278"/>
    </row>
    <row r="2" spans="1:10" ht="14.25" customHeight="1">
      <c r="A2" s="42"/>
      <c r="B2" s="272"/>
      <c r="C2" s="272"/>
      <c r="D2" s="272"/>
      <c r="E2" s="272"/>
      <c r="F2" s="272"/>
      <c r="G2" s="272"/>
      <c r="H2" s="272"/>
      <c r="I2" s="272"/>
      <c r="J2" s="279"/>
    </row>
    <row r="3" spans="1:10" ht="15" customHeight="1" thickBot="1">
      <c r="A3" s="42"/>
      <c r="B3" s="274"/>
      <c r="C3" s="274"/>
      <c r="D3" s="274"/>
      <c r="E3" s="274"/>
      <c r="F3" s="274"/>
      <c r="G3" s="274"/>
      <c r="H3" s="274"/>
      <c r="I3" s="274"/>
      <c r="J3" s="280"/>
    </row>
    <row r="4" spans="1:10" ht="20.100000000000001" customHeight="1">
      <c r="A4" s="2"/>
      <c r="B4" s="3"/>
      <c r="C4" s="3"/>
      <c r="D4" s="3"/>
      <c r="E4" s="2"/>
      <c r="F4" s="2"/>
      <c r="G4" s="56"/>
      <c r="H4" s="56"/>
      <c r="I4" s="2"/>
      <c r="J4" s="2"/>
    </row>
    <row r="5" spans="1:10" ht="20.100000000000001" customHeight="1">
      <c r="A5" s="65"/>
      <c r="B5" s="65" t="s">
        <v>215</v>
      </c>
      <c r="C5" s="66"/>
      <c r="D5" s="66"/>
      <c r="E5" s="4"/>
      <c r="F5" s="50"/>
      <c r="G5" s="24"/>
      <c r="H5" s="23"/>
      <c r="I5" s="67"/>
    </row>
    <row r="6" spans="1:10" ht="20.100000000000001" customHeight="1">
      <c r="A6" s="65"/>
      <c r="B6" s="65" t="s">
        <v>220</v>
      </c>
      <c r="C6" s="66"/>
      <c r="D6" s="66"/>
      <c r="E6" s="4"/>
      <c r="F6" s="276"/>
      <c r="G6" s="276"/>
      <c r="H6" s="276"/>
      <c r="I6" s="276"/>
      <c r="J6" s="276"/>
    </row>
    <row r="7" spans="1:10" ht="20.100000000000001" customHeight="1">
      <c r="A7" s="31"/>
      <c r="B7" s="65" t="s">
        <v>213</v>
      </c>
      <c r="C7" s="66"/>
      <c r="D7" s="66"/>
      <c r="E7" s="4"/>
      <c r="F7" s="50"/>
      <c r="G7" s="24"/>
      <c r="H7" s="23"/>
      <c r="I7" s="5"/>
    </row>
    <row r="8" spans="1:10" ht="20.100000000000001" customHeight="1">
      <c r="A8" s="11"/>
      <c r="B8" s="65" t="s">
        <v>1</v>
      </c>
      <c r="C8" s="11"/>
      <c r="D8" s="11"/>
      <c r="E8" s="11"/>
      <c r="F8" s="11"/>
      <c r="G8" s="11"/>
      <c r="J8" s="53"/>
    </row>
    <row r="9" spans="1:10" ht="20.100000000000001" customHeight="1">
      <c r="J9" s="32"/>
    </row>
    <row r="10" spans="1:10" ht="20.100000000000001" customHeight="1">
      <c r="A10" s="67"/>
      <c r="B10" s="69"/>
      <c r="C10" s="69"/>
      <c r="D10" s="69"/>
      <c r="E10" s="68" t="s">
        <v>216</v>
      </c>
      <c r="F10" s="69"/>
      <c r="G10" s="27"/>
      <c r="H10" s="80">
        <v>0.25</v>
      </c>
      <c r="I10" s="70"/>
      <c r="J10" s="54">
        <f>J82</f>
        <v>206360.80073999998</v>
      </c>
    </row>
    <row r="11" spans="1:10" ht="20.100000000000001" customHeight="1" thickBot="1">
      <c r="A11" s="67"/>
      <c r="B11" s="67"/>
      <c r="C11" s="67"/>
      <c r="D11" s="67"/>
      <c r="E11" s="65"/>
      <c r="F11" s="67"/>
      <c r="G11" s="25"/>
      <c r="H11" s="26"/>
      <c r="I11" s="11"/>
      <c r="J11" s="35"/>
    </row>
    <row r="12" spans="1:10" ht="44.25" customHeight="1" thickBot="1">
      <c r="A12" s="6"/>
      <c r="B12" s="51" t="s">
        <v>2</v>
      </c>
      <c r="C12" s="46" t="s">
        <v>3</v>
      </c>
      <c r="D12" s="46" t="s">
        <v>4</v>
      </c>
      <c r="E12" s="46" t="s">
        <v>5</v>
      </c>
      <c r="F12" s="46" t="s">
        <v>47</v>
      </c>
      <c r="G12" s="47" t="s">
        <v>6</v>
      </c>
      <c r="H12" s="48" t="s">
        <v>57</v>
      </c>
      <c r="I12" s="48" t="s">
        <v>58</v>
      </c>
      <c r="J12" s="49" t="s">
        <v>7</v>
      </c>
    </row>
    <row r="13" spans="1:10" ht="20.100000000000001" customHeight="1">
      <c r="A13" s="31"/>
      <c r="B13" s="31"/>
      <c r="C13" s="31"/>
      <c r="D13" s="31"/>
      <c r="E13" s="13"/>
      <c r="F13" s="31"/>
      <c r="G13" s="19"/>
      <c r="H13" s="18"/>
      <c r="I13" s="6"/>
      <c r="J13" s="6"/>
    </row>
    <row r="14" spans="1:10" ht="20.100000000000001" customHeight="1">
      <c r="A14" s="31"/>
      <c r="B14" s="71" t="s">
        <v>89</v>
      </c>
      <c r="C14" s="71"/>
      <c r="D14" s="71"/>
      <c r="E14" s="64" t="s">
        <v>40</v>
      </c>
      <c r="F14" s="64"/>
      <c r="G14" s="22"/>
      <c r="H14" s="20"/>
      <c r="I14" s="64"/>
      <c r="J14" s="34">
        <f>J17</f>
        <v>1520.646</v>
      </c>
    </row>
    <row r="15" spans="1:10" ht="20.100000000000001" customHeight="1" outlineLevel="1">
      <c r="A15" s="31"/>
      <c r="B15" s="63" t="s">
        <v>8</v>
      </c>
      <c r="C15" s="63" t="s">
        <v>24</v>
      </c>
      <c r="D15" s="15" t="s">
        <v>61</v>
      </c>
      <c r="E15" s="57" t="s">
        <v>126</v>
      </c>
      <c r="F15" s="63" t="s">
        <v>12</v>
      </c>
      <c r="G15" s="29">
        <f>'Memorial de calculo'!E15</f>
        <v>2</v>
      </c>
      <c r="H15" s="81">
        <v>312.36</v>
      </c>
      <c r="I15" s="44">
        <f>ROUND(+H15*(1+$H$10),2)</f>
        <v>390.45</v>
      </c>
      <c r="J15" s="44">
        <f>(G15*I15)</f>
        <v>780.9</v>
      </c>
    </row>
    <row r="16" spans="1:10" ht="20.100000000000001" customHeight="1" outlineLevel="1">
      <c r="A16" s="31"/>
      <c r="B16" s="63" t="s">
        <v>18</v>
      </c>
      <c r="C16" s="83" t="s">
        <v>62</v>
      </c>
      <c r="D16" s="15" t="s">
        <v>61</v>
      </c>
      <c r="E16" s="62" t="s">
        <v>19</v>
      </c>
      <c r="F16" s="63" t="s">
        <v>12</v>
      </c>
      <c r="G16" s="29">
        <f>'Memorial de calculo'!E16</f>
        <v>59.85</v>
      </c>
      <c r="H16" s="82">
        <v>9.89</v>
      </c>
      <c r="I16" s="44">
        <f t="shared" ref="I16" si="0">ROUND(+H16*(1+$H$10),2)</f>
        <v>12.36</v>
      </c>
      <c r="J16" s="44">
        <f t="shared" ref="J16" si="1">(G16*I16)</f>
        <v>739.74599999999998</v>
      </c>
    </row>
    <row r="17" spans="1:10" ht="20.100000000000001" customHeight="1" outlineLevel="1">
      <c r="A17" s="31"/>
      <c r="B17" s="36"/>
      <c r="C17" s="37"/>
      <c r="D17" s="37"/>
      <c r="E17" s="37"/>
      <c r="F17" s="37"/>
      <c r="G17" s="37"/>
      <c r="H17" s="38" t="s">
        <v>27</v>
      </c>
      <c r="I17" s="74"/>
      <c r="J17" s="45">
        <f>SUM(J15:J16)</f>
        <v>1520.646</v>
      </c>
    </row>
    <row r="18" spans="1:10" ht="20.100000000000001" customHeight="1">
      <c r="A18" s="31"/>
      <c r="B18" s="31"/>
      <c r="C18" s="31"/>
      <c r="D18" s="31"/>
      <c r="E18" s="13"/>
      <c r="F18" s="31"/>
      <c r="G18" s="19"/>
      <c r="H18" s="18"/>
      <c r="I18" s="6"/>
      <c r="J18" s="33"/>
    </row>
    <row r="19" spans="1:10" ht="20.100000000000001" customHeight="1">
      <c r="A19" s="31"/>
      <c r="B19" s="71" t="s">
        <v>90</v>
      </c>
      <c r="C19" s="71"/>
      <c r="D19" s="71"/>
      <c r="E19" s="64" t="s">
        <v>45</v>
      </c>
      <c r="F19" s="64"/>
      <c r="G19" s="22"/>
      <c r="H19" s="20"/>
      <c r="I19" s="64"/>
      <c r="J19" s="34">
        <f>J22</f>
        <v>132.49279999999999</v>
      </c>
    </row>
    <row r="20" spans="1:10" ht="20.100000000000001" customHeight="1" outlineLevel="1">
      <c r="A20" s="31"/>
      <c r="B20" s="60" t="s">
        <v>88</v>
      </c>
      <c r="C20" s="77" t="s">
        <v>70</v>
      </c>
      <c r="D20" s="60" t="s">
        <v>71</v>
      </c>
      <c r="E20" s="59" t="s">
        <v>69</v>
      </c>
      <c r="F20" s="60" t="s">
        <v>10</v>
      </c>
      <c r="G20" s="29">
        <f>'Memorial de calculo'!E19</f>
        <v>3.56</v>
      </c>
      <c r="H20" s="29">
        <v>28.2</v>
      </c>
      <c r="I20" s="44">
        <f t="shared" ref="I20:I21" si="2">ROUND(+H20*(1+$H$10),2)</f>
        <v>35.25</v>
      </c>
      <c r="J20" s="44">
        <f t="shared" ref="J20:J21" si="3">(G20*I20)</f>
        <v>125.49</v>
      </c>
    </row>
    <row r="21" spans="1:10" ht="20.100000000000001" customHeight="1" outlineLevel="1">
      <c r="A21" s="31"/>
      <c r="B21" s="60" t="s">
        <v>20</v>
      </c>
      <c r="C21" s="77">
        <v>95606</v>
      </c>
      <c r="D21" s="60" t="s">
        <v>61</v>
      </c>
      <c r="E21" s="59" t="s">
        <v>51</v>
      </c>
      <c r="F21" s="60" t="s">
        <v>12</v>
      </c>
      <c r="G21" s="29">
        <f>'Memorial de calculo'!E20</f>
        <v>4.2699999999999996</v>
      </c>
      <c r="H21" s="29">
        <v>1.31</v>
      </c>
      <c r="I21" s="44">
        <f t="shared" si="2"/>
        <v>1.64</v>
      </c>
      <c r="J21" s="44">
        <f t="shared" si="3"/>
        <v>7.0027999999999988</v>
      </c>
    </row>
    <row r="22" spans="1:10" ht="20.100000000000001" customHeight="1" outlineLevel="1">
      <c r="A22" s="31"/>
      <c r="B22" s="36"/>
      <c r="C22" s="37"/>
      <c r="D22" s="37"/>
      <c r="E22" s="37"/>
      <c r="F22" s="37"/>
      <c r="G22" s="37"/>
      <c r="H22" s="38" t="s">
        <v>27</v>
      </c>
      <c r="I22" s="74"/>
      <c r="J22" s="45">
        <f>SUM(J20:J21)</f>
        <v>132.49279999999999</v>
      </c>
    </row>
    <row r="23" spans="1:10" ht="20.100000000000001" customHeight="1">
      <c r="A23" s="31"/>
      <c r="B23" s="31"/>
      <c r="C23" s="31"/>
      <c r="D23" s="31"/>
      <c r="E23" s="13"/>
      <c r="F23" s="31"/>
      <c r="G23" s="19"/>
      <c r="H23" s="18"/>
      <c r="I23" s="6"/>
      <c r="J23" s="33"/>
    </row>
    <row r="24" spans="1:10" ht="20.100000000000001" customHeight="1">
      <c r="A24" s="31"/>
      <c r="B24" s="71" t="s">
        <v>91</v>
      </c>
      <c r="C24" s="71"/>
      <c r="D24" s="71"/>
      <c r="E24" s="64" t="s">
        <v>25</v>
      </c>
      <c r="F24" s="64"/>
      <c r="G24" s="22"/>
      <c r="H24" s="20"/>
      <c r="I24" s="64"/>
      <c r="J24" s="34">
        <f>J35</f>
        <v>4576.9163400000007</v>
      </c>
    </row>
    <row r="25" spans="1:10" ht="20.100000000000001" customHeight="1" outlineLevel="1">
      <c r="A25" s="31"/>
      <c r="B25" s="69" t="s">
        <v>9</v>
      </c>
      <c r="C25" s="69"/>
      <c r="D25" s="69"/>
      <c r="E25" s="72" t="s">
        <v>124</v>
      </c>
      <c r="F25" s="73"/>
      <c r="G25" s="29"/>
      <c r="H25" s="29"/>
      <c r="I25" s="44"/>
      <c r="J25" s="44"/>
    </row>
    <row r="26" spans="1:10" ht="20.100000000000001" customHeight="1" outlineLevel="1">
      <c r="A26" s="31"/>
      <c r="B26" s="63" t="s">
        <v>92</v>
      </c>
      <c r="C26" s="83">
        <v>92265</v>
      </c>
      <c r="D26" s="60" t="s">
        <v>61</v>
      </c>
      <c r="E26" s="62" t="s">
        <v>43</v>
      </c>
      <c r="F26" s="63" t="s">
        <v>12</v>
      </c>
      <c r="G26" s="29">
        <f>'Memorial de calculo'!E24</f>
        <v>6</v>
      </c>
      <c r="H26" s="196">
        <v>69.17</v>
      </c>
      <c r="I26" s="44">
        <f t="shared" ref="I26:I34" si="4">ROUND(+H26*(1+$H$10),2)</f>
        <v>86.46</v>
      </c>
      <c r="J26" s="44">
        <f t="shared" ref="J26:J34" si="5">(G26*I26)</f>
        <v>518.76</v>
      </c>
    </row>
    <row r="27" spans="1:10" ht="19.5" customHeight="1" outlineLevel="1">
      <c r="A27" s="31"/>
      <c r="B27" s="63" t="s">
        <v>93</v>
      </c>
      <c r="C27" s="63">
        <v>92919</v>
      </c>
      <c r="D27" s="60" t="s">
        <v>61</v>
      </c>
      <c r="E27" s="59" t="s">
        <v>67</v>
      </c>
      <c r="F27" s="63" t="s">
        <v>16</v>
      </c>
      <c r="G27" s="29">
        <f>'Memorial de calculo'!E25</f>
        <v>60.81</v>
      </c>
      <c r="H27" s="29">
        <v>11.2</v>
      </c>
      <c r="I27" s="44">
        <f t="shared" si="4"/>
        <v>14</v>
      </c>
      <c r="J27" s="44">
        <f t="shared" si="5"/>
        <v>851.34</v>
      </c>
    </row>
    <row r="28" spans="1:10" ht="20.100000000000001" customHeight="1" outlineLevel="1">
      <c r="A28" s="31"/>
      <c r="B28" s="63" t="s">
        <v>94</v>
      </c>
      <c r="C28" s="63">
        <v>92720</v>
      </c>
      <c r="D28" s="60" t="s">
        <v>61</v>
      </c>
      <c r="E28" s="59" t="s">
        <v>48</v>
      </c>
      <c r="F28" s="63" t="s">
        <v>10</v>
      </c>
      <c r="G28" s="29">
        <f>'Memorial de calculo'!E26</f>
        <v>1.008</v>
      </c>
      <c r="H28" s="29">
        <v>374.1</v>
      </c>
      <c r="I28" s="44">
        <f t="shared" si="4"/>
        <v>467.63</v>
      </c>
      <c r="J28" s="44">
        <f t="shared" si="5"/>
        <v>471.37103999999999</v>
      </c>
    </row>
    <row r="29" spans="1:10" ht="20.100000000000001" customHeight="1" outlineLevel="1">
      <c r="A29" s="31"/>
      <c r="B29" s="69" t="s">
        <v>17</v>
      </c>
      <c r="C29" s="69"/>
      <c r="D29" s="69"/>
      <c r="E29" s="72" t="s">
        <v>44</v>
      </c>
      <c r="F29" s="73"/>
      <c r="G29" s="29"/>
      <c r="H29" s="29"/>
      <c r="I29" s="44"/>
      <c r="J29" s="44"/>
    </row>
    <row r="30" spans="1:10" ht="20.100000000000001" customHeight="1" outlineLevel="1">
      <c r="A30" s="31"/>
      <c r="B30" s="63" t="s">
        <v>28</v>
      </c>
      <c r="C30" s="58">
        <v>95240</v>
      </c>
      <c r="D30" s="60" t="s">
        <v>61</v>
      </c>
      <c r="E30" s="62" t="s">
        <v>68</v>
      </c>
      <c r="F30" s="63" t="s">
        <v>12</v>
      </c>
      <c r="G30" s="29">
        <f>'Memorial de calculo'!E28</f>
        <v>1.19</v>
      </c>
      <c r="H30" s="84">
        <v>13</v>
      </c>
      <c r="I30" s="44">
        <f t="shared" si="4"/>
        <v>16.25</v>
      </c>
      <c r="J30" s="44">
        <f t="shared" si="5"/>
        <v>19.337499999999999</v>
      </c>
    </row>
    <row r="31" spans="1:10" ht="20.100000000000001" customHeight="1" outlineLevel="1">
      <c r="A31" s="31"/>
      <c r="B31" s="63" t="s">
        <v>29</v>
      </c>
      <c r="C31" s="83">
        <v>92265</v>
      </c>
      <c r="D31" s="60" t="s">
        <v>61</v>
      </c>
      <c r="E31" s="62" t="s">
        <v>43</v>
      </c>
      <c r="F31" s="63" t="s">
        <v>12</v>
      </c>
      <c r="G31" s="29">
        <f>'Memorial de calculo'!E29</f>
        <v>12</v>
      </c>
      <c r="H31" s="196">
        <v>74.31</v>
      </c>
      <c r="I31" s="44">
        <f t="shared" si="4"/>
        <v>92.89</v>
      </c>
      <c r="J31" s="44">
        <f t="shared" si="5"/>
        <v>1114.68</v>
      </c>
    </row>
    <row r="32" spans="1:10" ht="19.5" customHeight="1" outlineLevel="1">
      <c r="A32" s="31"/>
      <c r="B32" s="63" t="s">
        <v>30</v>
      </c>
      <c r="C32" s="63">
        <v>92917</v>
      </c>
      <c r="D32" s="60" t="s">
        <v>61</v>
      </c>
      <c r="E32" s="59" t="s">
        <v>55</v>
      </c>
      <c r="F32" s="63" t="s">
        <v>16</v>
      </c>
      <c r="G32" s="29">
        <f>'Memorial de calculo'!E30</f>
        <v>49.53</v>
      </c>
      <c r="H32" s="29">
        <v>13.67</v>
      </c>
      <c r="I32" s="44">
        <f t="shared" si="4"/>
        <v>17.09</v>
      </c>
      <c r="J32" s="44">
        <f t="shared" si="5"/>
        <v>846.46770000000004</v>
      </c>
    </row>
    <row r="33" spans="1:10" ht="19.5" customHeight="1" outlineLevel="1">
      <c r="A33" s="31"/>
      <c r="B33" s="63" t="s">
        <v>31</v>
      </c>
      <c r="C33" s="63">
        <v>95445</v>
      </c>
      <c r="D33" s="60" t="s">
        <v>61</v>
      </c>
      <c r="E33" s="59" t="s">
        <v>53</v>
      </c>
      <c r="F33" s="63" t="s">
        <v>16</v>
      </c>
      <c r="G33" s="29">
        <f>'Memorial de calculo'!E31</f>
        <v>23.17</v>
      </c>
      <c r="H33" s="29">
        <v>8.9499999999999993</v>
      </c>
      <c r="I33" s="44">
        <f t="shared" si="4"/>
        <v>11.19</v>
      </c>
      <c r="J33" s="44">
        <f t="shared" si="5"/>
        <v>259.27230000000003</v>
      </c>
    </row>
    <row r="34" spans="1:10" ht="20.100000000000001" customHeight="1" outlineLevel="1">
      <c r="A34" s="31"/>
      <c r="B34" s="63" t="s">
        <v>32</v>
      </c>
      <c r="C34" s="63">
        <v>92720</v>
      </c>
      <c r="D34" s="60" t="s">
        <v>61</v>
      </c>
      <c r="E34" s="59" t="s">
        <v>48</v>
      </c>
      <c r="F34" s="63" t="s">
        <v>10</v>
      </c>
      <c r="G34" s="29">
        <f>'Memorial de calculo'!E32</f>
        <v>1.06</v>
      </c>
      <c r="H34" s="29">
        <v>374.1</v>
      </c>
      <c r="I34" s="44">
        <f t="shared" si="4"/>
        <v>467.63</v>
      </c>
      <c r="J34" s="44">
        <f t="shared" si="5"/>
        <v>495.68780000000004</v>
      </c>
    </row>
    <row r="35" spans="1:10" ht="20.100000000000001" customHeight="1" outlineLevel="1" collapsed="1">
      <c r="A35" s="31"/>
      <c r="B35" s="36"/>
      <c r="C35" s="37"/>
      <c r="D35" s="37"/>
      <c r="E35" s="37"/>
      <c r="F35" s="37"/>
      <c r="G35" s="37"/>
      <c r="H35" s="38" t="s">
        <v>27</v>
      </c>
      <c r="I35" s="74"/>
      <c r="J35" s="45">
        <f>SUM(J26:J34)</f>
        <v>4576.9163400000007</v>
      </c>
    </row>
    <row r="36" spans="1:10" ht="20.100000000000001" customHeight="1">
      <c r="A36" s="31"/>
      <c r="B36" s="31"/>
      <c r="C36" s="31"/>
      <c r="D36" s="31"/>
      <c r="E36" s="13"/>
      <c r="F36" s="31"/>
      <c r="G36" s="19"/>
      <c r="H36" s="18"/>
      <c r="I36" s="6"/>
      <c r="J36" s="33"/>
    </row>
    <row r="37" spans="1:10" ht="20.100000000000001" customHeight="1">
      <c r="A37" s="31"/>
      <c r="B37" s="71">
        <v>4</v>
      </c>
      <c r="C37" s="71"/>
      <c r="D37" s="71"/>
      <c r="E37" s="64" t="s">
        <v>41</v>
      </c>
      <c r="F37" s="64"/>
      <c r="G37" s="20"/>
      <c r="H37" s="20"/>
      <c r="I37" s="64"/>
      <c r="J37" s="34">
        <f>J50</f>
        <v>13909.786</v>
      </c>
    </row>
    <row r="38" spans="1:10" ht="20.100000000000001" customHeight="1" outlineLevel="1">
      <c r="A38" s="31"/>
      <c r="B38" s="69" t="s">
        <v>11</v>
      </c>
      <c r="C38" s="69"/>
      <c r="D38" s="69"/>
      <c r="E38" s="72" t="s">
        <v>22</v>
      </c>
      <c r="F38" s="73"/>
      <c r="G38" s="29"/>
      <c r="H38" s="29"/>
      <c r="I38" s="44"/>
      <c r="J38" s="44"/>
    </row>
    <row r="39" spans="1:10" ht="25.5" customHeight="1" outlineLevel="1">
      <c r="A39" s="31"/>
      <c r="B39" s="63" t="s">
        <v>33</v>
      </c>
      <c r="C39" s="83">
        <v>92265</v>
      </c>
      <c r="D39" s="63" t="s">
        <v>61</v>
      </c>
      <c r="E39" s="59" t="s">
        <v>64</v>
      </c>
      <c r="F39" s="63" t="s">
        <v>12</v>
      </c>
      <c r="G39" s="29">
        <f>'Memorial de calculo'!E36</f>
        <v>6</v>
      </c>
      <c r="H39" s="196">
        <v>74.31</v>
      </c>
      <c r="I39" s="44">
        <f t="shared" ref="I39:I49" si="6">ROUND(+H39*(1+$H$10),2)</f>
        <v>92.89</v>
      </c>
      <c r="J39" s="44">
        <f t="shared" ref="J39:J49" si="7">(G39*I39)</f>
        <v>557.34</v>
      </c>
    </row>
    <row r="40" spans="1:10" ht="19.5" customHeight="1" outlineLevel="1">
      <c r="A40" s="31"/>
      <c r="B40" s="63" t="s">
        <v>34</v>
      </c>
      <c r="C40" s="63">
        <v>92919</v>
      </c>
      <c r="D40" s="60" t="s">
        <v>61</v>
      </c>
      <c r="E40" s="59" t="s">
        <v>54</v>
      </c>
      <c r="F40" s="63" t="s">
        <v>16</v>
      </c>
      <c r="G40" s="29">
        <f>'Memorial de calculo'!E37</f>
        <v>114.02</v>
      </c>
      <c r="H40" s="29">
        <v>12.27</v>
      </c>
      <c r="I40" s="44">
        <f t="shared" si="6"/>
        <v>15.34</v>
      </c>
      <c r="J40" s="44">
        <f t="shared" si="7"/>
        <v>1749.0667999999998</v>
      </c>
    </row>
    <row r="41" spans="1:10" ht="19.5" customHeight="1" outlineLevel="1">
      <c r="A41" s="31"/>
      <c r="B41" s="63" t="s">
        <v>95</v>
      </c>
      <c r="C41" s="63">
        <v>95445</v>
      </c>
      <c r="D41" s="60" t="s">
        <v>61</v>
      </c>
      <c r="E41" s="59" t="s">
        <v>53</v>
      </c>
      <c r="F41" s="63" t="s">
        <v>16</v>
      </c>
      <c r="G41" s="29">
        <f>'Memorial de calculo'!E38</f>
        <v>38.64</v>
      </c>
      <c r="H41" s="29">
        <v>8.9499999999999993</v>
      </c>
      <c r="I41" s="44">
        <f t="shared" si="6"/>
        <v>11.19</v>
      </c>
      <c r="J41" s="44">
        <f t="shared" si="7"/>
        <v>432.38159999999999</v>
      </c>
    </row>
    <row r="42" spans="1:10" ht="20.100000000000001" customHeight="1" outlineLevel="1">
      <c r="A42" s="31"/>
      <c r="B42" s="63" t="s">
        <v>35</v>
      </c>
      <c r="C42" s="63">
        <v>92720</v>
      </c>
      <c r="D42" s="60" t="s">
        <v>61</v>
      </c>
      <c r="E42" s="59" t="s">
        <v>48</v>
      </c>
      <c r="F42" s="63" t="s">
        <v>10</v>
      </c>
      <c r="G42" s="29">
        <f>'Memorial de calculo'!E39</f>
        <v>1.26</v>
      </c>
      <c r="H42" s="29">
        <v>374.1</v>
      </c>
      <c r="I42" s="44">
        <f t="shared" si="6"/>
        <v>467.63</v>
      </c>
      <c r="J42" s="44">
        <f t="shared" si="7"/>
        <v>589.21379999999999</v>
      </c>
    </row>
    <row r="43" spans="1:10" ht="20.100000000000001" customHeight="1" outlineLevel="1">
      <c r="A43" s="31"/>
      <c r="B43" s="69" t="s">
        <v>13</v>
      </c>
      <c r="C43" s="69"/>
      <c r="D43" s="69"/>
      <c r="E43" s="72" t="s">
        <v>23</v>
      </c>
      <c r="F43" s="73"/>
      <c r="G43" s="29"/>
      <c r="H43" s="29"/>
      <c r="I43" s="44"/>
      <c r="J43" s="44">
        <f t="shared" si="7"/>
        <v>0</v>
      </c>
    </row>
    <row r="44" spans="1:10" ht="25.5" customHeight="1" outlineLevel="1">
      <c r="A44" s="31"/>
      <c r="B44" s="63" t="s">
        <v>36</v>
      </c>
      <c r="C44" s="83">
        <v>92268</v>
      </c>
      <c r="D44" s="60" t="s">
        <v>61</v>
      </c>
      <c r="E44" s="59" t="s">
        <v>65</v>
      </c>
      <c r="F44" s="63" t="s">
        <v>12</v>
      </c>
      <c r="G44" s="29">
        <f>'Memorial de calculo'!E41</f>
        <v>12</v>
      </c>
      <c r="H44" s="196">
        <v>41.89</v>
      </c>
      <c r="I44" s="44">
        <f t="shared" si="6"/>
        <v>52.36</v>
      </c>
      <c r="J44" s="44">
        <f t="shared" si="7"/>
        <v>628.31999999999994</v>
      </c>
    </row>
    <row r="45" spans="1:10" ht="19.5" customHeight="1" outlineLevel="1">
      <c r="A45" s="31"/>
      <c r="B45" s="63" t="s">
        <v>37</v>
      </c>
      <c r="C45" s="63">
        <v>92917</v>
      </c>
      <c r="D45" s="60" t="s">
        <v>61</v>
      </c>
      <c r="E45" s="59" t="s">
        <v>55</v>
      </c>
      <c r="F45" s="63" t="s">
        <v>16</v>
      </c>
      <c r="G45" s="29">
        <f>'Memorial de calculo'!E42</f>
        <v>49.53</v>
      </c>
      <c r="H45" s="29">
        <v>13.67</v>
      </c>
      <c r="I45" s="44">
        <f t="shared" si="6"/>
        <v>17.09</v>
      </c>
      <c r="J45" s="44">
        <f t="shared" si="7"/>
        <v>846.46770000000004</v>
      </c>
    </row>
    <row r="46" spans="1:10" ht="19.5" customHeight="1" outlineLevel="1">
      <c r="A46" s="31"/>
      <c r="B46" s="63" t="s">
        <v>96</v>
      </c>
      <c r="C46" s="63">
        <v>95445</v>
      </c>
      <c r="D46" s="60" t="s">
        <v>61</v>
      </c>
      <c r="E46" s="59" t="s">
        <v>53</v>
      </c>
      <c r="F46" s="63" t="s">
        <v>16</v>
      </c>
      <c r="G46" s="29">
        <f>'Memorial de calculo'!E43</f>
        <v>23.17</v>
      </c>
      <c r="H46" s="29">
        <v>8.9499999999999993</v>
      </c>
      <c r="I46" s="44">
        <f t="shared" si="6"/>
        <v>11.19</v>
      </c>
      <c r="J46" s="44">
        <f t="shared" si="7"/>
        <v>259.27230000000003</v>
      </c>
    </row>
    <row r="47" spans="1:10" ht="20.100000000000001" customHeight="1" outlineLevel="1">
      <c r="A47" s="31"/>
      <c r="B47" s="63" t="s">
        <v>42</v>
      </c>
      <c r="C47" s="63">
        <v>92720</v>
      </c>
      <c r="D47" s="60" t="s">
        <v>61</v>
      </c>
      <c r="E47" s="59" t="s">
        <v>48</v>
      </c>
      <c r="F47" s="63" t="s">
        <v>10</v>
      </c>
      <c r="G47" s="29">
        <f>'Memorial de calculo'!E44</f>
        <v>1.06</v>
      </c>
      <c r="H47" s="29">
        <v>374.1</v>
      </c>
      <c r="I47" s="44">
        <f t="shared" si="6"/>
        <v>467.63</v>
      </c>
      <c r="J47" s="44">
        <f t="shared" si="7"/>
        <v>495.68780000000004</v>
      </c>
    </row>
    <row r="48" spans="1:10" ht="20.100000000000001" customHeight="1" outlineLevel="1">
      <c r="A48" s="31"/>
      <c r="B48" s="69" t="s">
        <v>14</v>
      </c>
      <c r="C48" s="69"/>
      <c r="D48" s="69"/>
      <c r="E48" s="72" t="s">
        <v>158</v>
      </c>
      <c r="F48" s="73"/>
      <c r="G48" s="29"/>
      <c r="H48" s="29"/>
      <c r="I48" s="44"/>
      <c r="J48" s="44">
        <f t="shared" si="7"/>
        <v>0</v>
      </c>
    </row>
    <row r="49" spans="1:10" ht="19.5" customHeight="1" outlineLevel="1">
      <c r="A49" s="31"/>
      <c r="B49" s="63" t="s">
        <v>38</v>
      </c>
      <c r="C49" s="63">
        <v>101747</v>
      </c>
      <c r="D49" s="60" t="s">
        <v>61</v>
      </c>
      <c r="E49" s="59" t="s">
        <v>157</v>
      </c>
      <c r="F49" s="63" t="s">
        <v>12</v>
      </c>
      <c r="G49" s="29">
        <f>'Memorial de calculo'!E45</f>
        <v>144.9</v>
      </c>
      <c r="H49" s="29">
        <v>46.11</v>
      </c>
      <c r="I49" s="44">
        <f t="shared" si="6"/>
        <v>57.64</v>
      </c>
      <c r="J49" s="44">
        <f t="shared" si="7"/>
        <v>8352.0360000000001</v>
      </c>
    </row>
    <row r="50" spans="1:10" ht="20.100000000000001" customHeight="1" outlineLevel="1">
      <c r="A50" s="31"/>
      <c r="B50" s="36"/>
      <c r="C50" s="37"/>
      <c r="D50" s="37"/>
      <c r="E50" s="37"/>
      <c r="F50" s="37"/>
      <c r="G50" s="37"/>
      <c r="H50" s="38" t="s">
        <v>27</v>
      </c>
      <c r="I50" s="74"/>
      <c r="J50" s="45">
        <f>SUM(J39:J49)</f>
        <v>13909.786</v>
      </c>
    </row>
    <row r="51" spans="1:10" ht="20.100000000000001" customHeight="1">
      <c r="A51" s="31"/>
      <c r="B51" s="31"/>
      <c r="C51" s="31"/>
      <c r="D51" s="31"/>
      <c r="E51" s="13"/>
      <c r="F51" s="31"/>
      <c r="G51" s="19"/>
      <c r="H51" s="18"/>
      <c r="I51" s="6"/>
      <c r="J51" s="33"/>
    </row>
    <row r="52" spans="1:10" ht="20.100000000000001" customHeight="1">
      <c r="A52" s="31"/>
      <c r="B52" s="71">
        <v>5</v>
      </c>
      <c r="C52" s="71"/>
      <c r="D52" s="71"/>
      <c r="E52" s="64" t="s">
        <v>50</v>
      </c>
      <c r="F52" s="64"/>
      <c r="G52" s="20"/>
      <c r="H52" s="20"/>
      <c r="I52" s="64"/>
      <c r="J52" s="34">
        <f>J55</f>
        <v>2353.8150000000001</v>
      </c>
    </row>
    <row r="53" spans="1:10" ht="20.100000000000001" customHeight="1" outlineLevel="1">
      <c r="A53" s="31"/>
      <c r="B53" s="69" t="s">
        <v>15</v>
      </c>
      <c r="C53" s="14"/>
      <c r="D53" s="14"/>
      <c r="E53" s="61" t="s">
        <v>21</v>
      </c>
      <c r="F53" s="60"/>
      <c r="G53" s="29"/>
      <c r="H53" s="29"/>
      <c r="I53" s="44"/>
      <c r="J53" s="44"/>
    </row>
    <row r="54" spans="1:10" ht="30" customHeight="1" outlineLevel="1">
      <c r="A54" s="31"/>
      <c r="B54" s="60" t="s">
        <v>39</v>
      </c>
      <c r="C54" s="60">
        <v>87449</v>
      </c>
      <c r="D54" s="60" t="s">
        <v>61</v>
      </c>
      <c r="E54" s="59" t="s">
        <v>66</v>
      </c>
      <c r="F54" s="60" t="s">
        <v>12</v>
      </c>
      <c r="G54" s="29">
        <f>'Memorial de calculo'!E49</f>
        <v>28.5</v>
      </c>
      <c r="H54" s="29">
        <v>66.069999999999993</v>
      </c>
      <c r="I54" s="44">
        <f t="shared" ref="I54" si="8">ROUND(+H54*(1+$H$10),2)</f>
        <v>82.59</v>
      </c>
      <c r="J54" s="44">
        <f t="shared" ref="J54" si="9">(G54*I54)</f>
        <v>2353.8150000000001</v>
      </c>
    </row>
    <row r="55" spans="1:10" ht="20.100000000000001" customHeight="1" outlineLevel="1">
      <c r="A55" s="31"/>
      <c r="B55" s="36"/>
      <c r="C55" s="37"/>
      <c r="D55" s="37"/>
      <c r="E55" s="37"/>
      <c r="F55" s="37"/>
      <c r="G55" s="37"/>
      <c r="H55" s="38" t="s">
        <v>27</v>
      </c>
      <c r="I55" s="74"/>
      <c r="J55" s="45">
        <f>SUM(J53:J54)</f>
        <v>2353.8150000000001</v>
      </c>
    </row>
    <row r="56" spans="1:10" ht="20.100000000000001" customHeight="1">
      <c r="A56" s="31"/>
      <c r="B56" s="31"/>
      <c r="C56" s="31"/>
      <c r="D56" s="31"/>
      <c r="E56" s="13"/>
      <c r="F56" s="31"/>
      <c r="G56" s="19"/>
      <c r="H56" s="18"/>
      <c r="I56" s="6"/>
      <c r="J56" s="33"/>
    </row>
    <row r="57" spans="1:10" ht="20.100000000000001" customHeight="1">
      <c r="A57" s="31"/>
      <c r="B57" s="71" t="s">
        <v>97</v>
      </c>
      <c r="C57" s="71"/>
      <c r="D57" s="71"/>
      <c r="E57" s="64" t="s">
        <v>49</v>
      </c>
      <c r="F57" s="64"/>
      <c r="G57" s="21"/>
      <c r="H57" s="20"/>
      <c r="I57" s="64"/>
      <c r="J57" s="34">
        <f>J60</f>
        <v>1274.4835999999998</v>
      </c>
    </row>
    <row r="58" spans="1:10" ht="20.100000000000001" customHeight="1" outlineLevel="1">
      <c r="A58" s="31"/>
      <c r="B58" s="60" t="s">
        <v>98</v>
      </c>
      <c r="C58" s="1">
        <v>87879</v>
      </c>
      <c r="D58" s="63" t="s">
        <v>61</v>
      </c>
      <c r="E58" s="55" t="s">
        <v>46</v>
      </c>
      <c r="F58" s="60" t="s">
        <v>12</v>
      </c>
      <c r="G58" s="29">
        <f>'Memorial de calculo'!E52</f>
        <v>35.619999999999997</v>
      </c>
      <c r="H58" s="29">
        <v>2.98</v>
      </c>
      <c r="I58" s="44">
        <f t="shared" ref="I58:I59" si="10">ROUND(+H58*(1+$H$10),2)</f>
        <v>3.73</v>
      </c>
      <c r="J58" s="44">
        <f t="shared" ref="J58:J59" si="11">(G58*I58)</f>
        <v>132.86259999999999</v>
      </c>
    </row>
    <row r="59" spans="1:10" ht="20.100000000000001" customHeight="1" outlineLevel="1">
      <c r="A59" s="31">
        <v>245</v>
      </c>
      <c r="B59" s="60" t="s">
        <v>99</v>
      </c>
      <c r="C59" s="85">
        <v>87529</v>
      </c>
      <c r="D59" s="75" t="s">
        <v>61</v>
      </c>
      <c r="E59" s="52" t="s">
        <v>56</v>
      </c>
      <c r="F59" s="60" t="s">
        <v>12</v>
      </c>
      <c r="G59" s="29">
        <f>'Memorial de calculo'!E53</f>
        <v>35.619999999999997</v>
      </c>
      <c r="H59" s="29">
        <v>25.64</v>
      </c>
      <c r="I59" s="44">
        <f t="shared" si="10"/>
        <v>32.049999999999997</v>
      </c>
      <c r="J59" s="44">
        <f t="shared" si="11"/>
        <v>1141.6209999999999</v>
      </c>
    </row>
    <row r="60" spans="1:10" ht="20.100000000000001" customHeight="1" outlineLevel="1">
      <c r="A60" s="31"/>
      <c r="B60" s="36"/>
      <c r="C60" s="37"/>
      <c r="D60" s="37"/>
      <c r="E60" s="37"/>
      <c r="F60" s="37"/>
      <c r="G60" s="37"/>
      <c r="H60" s="38" t="s">
        <v>27</v>
      </c>
      <c r="I60" s="74"/>
      <c r="J60" s="45">
        <f>SUM(J58:J59)</f>
        <v>1274.4835999999998</v>
      </c>
    </row>
    <row r="61" spans="1:10" ht="20.100000000000001" customHeight="1">
      <c r="A61" s="31"/>
      <c r="B61" s="31"/>
      <c r="C61" s="31"/>
      <c r="D61" s="31"/>
      <c r="E61" s="13"/>
      <c r="F61" s="31"/>
      <c r="G61" s="19"/>
      <c r="H61" s="18"/>
      <c r="I61" s="6"/>
      <c r="J61" s="33"/>
    </row>
    <row r="62" spans="1:10" s="30" customFormat="1" ht="20.100000000000001" customHeight="1">
      <c r="A62" s="31"/>
      <c r="B62" s="71" t="s">
        <v>100</v>
      </c>
      <c r="C62" s="71"/>
      <c r="D62" s="71"/>
      <c r="E62" s="64" t="s">
        <v>26</v>
      </c>
      <c r="F62" s="64"/>
      <c r="G62" s="20"/>
      <c r="H62" s="20"/>
      <c r="I62" s="64"/>
      <c r="J62" s="34">
        <f>J66</f>
        <v>1071.3675000000001</v>
      </c>
    </row>
    <row r="63" spans="1:10" s="10" customFormat="1" ht="20.100000000000001" customHeight="1" outlineLevel="1">
      <c r="A63" s="31"/>
      <c r="B63" s="69" t="s">
        <v>101</v>
      </c>
      <c r="C63" s="69"/>
      <c r="D63" s="69"/>
      <c r="E63" s="72" t="s">
        <v>52</v>
      </c>
      <c r="F63" s="72"/>
      <c r="G63" s="29"/>
      <c r="H63" s="29"/>
      <c r="I63" s="44"/>
      <c r="J63" s="44"/>
    </row>
    <row r="64" spans="1:10" ht="20.100000000000001" customHeight="1" outlineLevel="1">
      <c r="A64" s="31"/>
      <c r="B64" s="60" t="s">
        <v>102</v>
      </c>
      <c r="C64" s="86">
        <v>98504</v>
      </c>
      <c r="D64" s="63" t="s">
        <v>61</v>
      </c>
      <c r="E64" s="62" t="s">
        <v>147</v>
      </c>
      <c r="F64" s="63" t="s">
        <v>12</v>
      </c>
      <c r="G64" s="29">
        <f>'Memorial de calculo'!E57</f>
        <v>59.85</v>
      </c>
      <c r="H64" s="29">
        <v>7.8</v>
      </c>
      <c r="I64" s="44">
        <f t="shared" ref="I64" si="12">ROUND(+H64*(1+$H$10),2)</f>
        <v>9.75</v>
      </c>
      <c r="J64" s="44">
        <f t="shared" ref="J64" si="13">(G64*I64)</f>
        <v>583.53750000000002</v>
      </c>
    </row>
    <row r="65" spans="1:10" ht="27" customHeight="1" outlineLevel="1">
      <c r="A65" s="31"/>
      <c r="B65" s="60" t="s">
        <v>103</v>
      </c>
      <c r="C65" s="86">
        <v>98510</v>
      </c>
      <c r="D65" s="63" t="s">
        <v>61</v>
      </c>
      <c r="E65" s="59" t="s">
        <v>148</v>
      </c>
      <c r="F65" s="63" t="s">
        <v>159</v>
      </c>
      <c r="G65" s="29">
        <f>'Memorial de calculo'!E58</f>
        <v>7</v>
      </c>
      <c r="H65" s="29">
        <v>55.75</v>
      </c>
      <c r="I65" s="44">
        <f t="shared" ref="I65" si="14">ROUND(+H65*(1+$H$10),2)</f>
        <v>69.69</v>
      </c>
      <c r="J65" s="44">
        <f t="shared" ref="J65" si="15">(G65*I65)</f>
        <v>487.83</v>
      </c>
    </row>
    <row r="66" spans="1:10" s="10" customFormat="1" ht="19.5" customHeight="1" outlineLevel="1">
      <c r="A66" s="31"/>
      <c r="B66" s="36"/>
      <c r="C66" s="37"/>
      <c r="D66" s="37"/>
      <c r="E66" s="37"/>
      <c r="F66" s="37"/>
      <c r="G66" s="37"/>
      <c r="H66" s="38" t="s">
        <v>27</v>
      </c>
      <c r="I66" s="74"/>
      <c r="J66" s="45">
        <f>SUM(J63:J65)</f>
        <v>1071.3675000000001</v>
      </c>
    </row>
    <row r="67" spans="1:10" s="10" customFormat="1" ht="20.100000000000001" customHeight="1">
      <c r="A67" s="31"/>
      <c r="B67" s="31"/>
      <c r="C67" s="31"/>
      <c r="D67" s="31"/>
      <c r="E67" s="13"/>
      <c r="F67" s="31"/>
      <c r="G67" s="19"/>
      <c r="H67" s="18"/>
      <c r="I67" s="6"/>
      <c r="J67" s="33"/>
    </row>
    <row r="68" spans="1:10" s="10" customFormat="1" ht="20.100000000000001" customHeight="1">
      <c r="A68" s="31"/>
      <c r="B68" s="71" t="s">
        <v>104</v>
      </c>
      <c r="C68" s="71"/>
      <c r="D68" s="71"/>
      <c r="E68" s="64" t="s">
        <v>0</v>
      </c>
      <c r="F68" s="64"/>
      <c r="G68" s="20"/>
      <c r="H68" s="20"/>
      <c r="I68" s="64"/>
      <c r="J68" s="34">
        <f>J70</f>
        <v>138.2535</v>
      </c>
    </row>
    <row r="69" spans="1:10" s="10" customFormat="1" ht="20.100000000000001" customHeight="1" outlineLevel="1">
      <c r="A69" s="31"/>
      <c r="B69" s="60" t="s">
        <v>105</v>
      </c>
      <c r="C69" s="78">
        <v>9537</v>
      </c>
      <c r="D69" s="60" t="s">
        <v>61</v>
      </c>
      <c r="E69" s="79" t="s">
        <v>60</v>
      </c>
      <c r="F69" s="60" t="s">
        <v>12</v>
      </c>
      <c r="G69" s="29">
        <f>'Memorial de calculo'!E61</f>
        <v>59.85</v>
      </c>
      <c r="H69" s="29">
        <v>1.85</v>
      </c>
      <c r="I69" s="44">
        <f t="shared" ref="I69" si="16">ROUND(+H69*(1+$H$10),2)</f>
        <v>2.31</v>
      </c>
      <c r="J69" s="44">
        <f t="shared" ref="J69" si="17">(G69*I69)</f>
        <v>138.2535</v>
      </c>
    </row>
    <row r="70" spans="1:10" ht="20.100000000000001" customHeight="1" outlineLevel="1">
      <c r="A70" s="31"/>
      <c r="B70" s="36"/>
      <c r="C70" s="37"/>
      <c r="D70" s="37"/>
      <c r="E70" s="37"/>
      <c r="F70" s="37"/>
      <c r="G70" s="37"/>
      <c r="H70" s="38" t="s">
        <v>27</v>
      </c>
      <c r="I70" s="74"/>
      <c r="J70" s="45">
        <f>SUM(J69:J69)</f>
        <v>138.2535</v>
      </c>
    </row>
    <row r="71" spans="1:10" ht="20.100000000000001" customHeight="1">
      <c r="A71" s="31"/>
      <c r="B71" s="31"/>
      <c r="C71" s="31"/>
      <c r="D71" s="31"/>
      <c r="E71" s="13"/>
      <c r="F71" s="31"/>
      <c r="G71" s="19"/>
      <c r="H71" s="18"/>
      <c r="I71" s="6"/>
      <c r="J71" s="33"/>
    </row>
    <row r="72" spans="1:10" ht="20.100000000000001" customHeight="1">
      <c r="A72" s="31"/>
      <c r="B72" s="71" t="s">
        <v>116</v>
      </c>
      <c r="C72" s="71"/>
      <c r="D72" s="71"/>
      <c r="E72" s="64" t="s">
        <v>106</v>
      </c>
      <c r="F72" s="64"/>
      <c r="G72" s="20"/>
      <c r="H72" s="20"/>
      <c r="I72" s="64"/>
      <c r="J72" s="34">
        <f>J80</f>
        <v>181383.03999999998</v>
      </c>
    </row>
    <row r="73" spans="1:10" ht="20.100000000000001" customHeight="1" outlineLevel="1">
      <c r="A73" s="31"/>
      <c r="B73" s="69" t="s">
        <v>117</v>
      </c>
      <c r="C73" s="69"/>
      <c r="D73" s="69"/>
      <c r="E73" s="176" t="s">
        <v>107</v>
      </c>
      <c r="F73" s="73"/>
      <c r="G73" s="29"/>
      <c r="H73" s="29"/>
      <c r="I73" s="44"/>
      <c r="J73" s="44"/>
    </row>
    <row r="74" spans="1:10" ht="25.5" customHeight="1" outlineLevel="1">
      <c r="A74" s="31"/>
      <c r="B74" s="63" t="s">
        <v>118</v>
      </c>
      <c r="C74" s="178" t="s">
        <v>109</v>
      </c>
      <c r="D74" s="63" t="s">
        <v>63</v>
      </c>
      <c r="E74" s="177" t="s">
        <v>108</v>
      </c>
      <c r="F74" s="63" t="s">
        <v>12</v>
      </c>
      <c r="G74" s="29">
        <f>'Memorial de calculo'!E66+'Memorial de calculo'!E74+'Memorial de calculo'!E82</f>
        <v>2457</v>
      </c>
      <c r="H74" s="180">
        <v>0.75</v>
      </c>
      <c r="I74" s="44">
        <f t="shared" ref="I74:I75" si="18">ROUND(+H74*(1+$H$10),2)</f>
        <v>0.94</v>
      </c>
      <c r="J74" s="44">
        <f t="shared" ref="J74:J79" si="19">(G74*I74)</f>
        <v>2309.58</v>
      </c>
    </row>
    <row r="75" spans="1:10" ht="30" customHeight="1" outlineLevel="1">
      <c r="A75" s="31"/>
      <c r="B75" s="63" t="s">
        <v>119</v>
      </c>
      <c r="C75" s="179" t="s">
        <v>111</v>
      </c>
      <c r="D75" s="60" t="s">
        <v>63</v>
      </c>
      <c r="E75" s="177" t="s">
        <v>110</v>
      </c>
      <c r="F75" s="63" t="s">
        <v>12</v>
      </c>
      <c r="G75" s="29">
        <f>'Memorial de calculo'!E67+'Memorial de calculo'!E75+'Memorial de calculo'!E83</f>
        <v>2256</v>
      </c>
      <c r="H75" s="180">
        <v>45.81</v>
      </c>
      <c r="I75" s="44">
        <f t="shared" si="18"/>
        <v>57.26</v>
      </c>
      <c r="J75" s="44">
        <f t="shared" si="19"/>
        <v>129178.56</v>
      </c>
    </row>
    <row r="76" spans="1:10" ht="20.100000000000001" customHeight="1" outlineLevel="1">
      <c r="A76" s="31"/>
      <c r="B76" s="69" t="s">
        <v>120</v>
      </c>
      <c r="C76" s="69"/>
      <c r="D76" s="69"/>
      <c r="E76" s="176" t="s">
        <v>112</v>
      </c>
      <c r="F76" s="73"/>
      <c r="G76" s="29"/>
      <c r="H76" s="29"/>
      <c r="I76" s="44"/>
      <c r="J76" s="44">
        <f t="shared" si="19"/>
        <v>0</v>
      </c>
    </row>
    <row r="77" spans="1:10" ht="33.75" customHeight="1" outlineLevel="1">
      <c r="A77" s="31"/>
      <c r="B77" s="63" t="s">
        <v>121</v>
      </c>
      <c r="C77" s="179">
        <v>94281</v>
      </c>
      <c r="D77" s="60" t="s">
        <v>61</v>
      </c>
      <c r="E77" s="177" t="s">
        <v>113</v>
      </c>
      <c r="F77" s="63" t="s">
        <v>72</v>
      </c>
      <c r="G77" s="29">
        <f>'Memorial de calculo'!E69+'Memorial de calculo'!E77+'Memorial de calculo'!E85</f>
        <v>670</v>
      </c>
      <c r="H77" s="180">
        <v>37.42</v>
      </c>
      <c r="I77" s="44">
        <f t="shared" ref="I77" si="20">ROUND(+H77*(1+$H$10),2)</f>
        <v>46.78</v>
      </c>
      <c r="J77" s="44">
        <f t="shared" si="19"/>
        <v>31342.600000000002</v>
      </c>
    </row>
    <row r="78" spans="1:10" ht="20.100000000000001" customHeight="1" outlineLevel="1">
      <c r="A78" s="31"/>
      <c r="B78" s="69" t="s">
        <v>122</v>
      </c>
      <c r="C78" s="69"/>
      <c r="D78" s="69"/>
      <c r="E78" s="176" t="s">
        <v>114</v>
      </c>
      <c r="F78" s="73"/>
      <c r="G78" s="29"/>
      <c r="H78" s="29"/>
      <c r="I78" s="44"/>
      <c r="J78" s="44">
        <f t="shared" si="19"/>
        <v>0</v>
      </c>
    </row>
    <row r="79" spans="1:10" ht="32.25" customHeight="1" outlineLevel="1">
      <c r="A79" s="31"/>
      <c r="B79" s="63" t="s">
        <v>123</v>
      </c>
      <c r="C79" s="179">
        <v>94263</v>
      </c>
      <c r="D79" s="60" t="s">
        <v>61</v>
      </c>
      <c r="E79" s="177" t="s">
        <v>115</v>
      </c>
      <c r="F79" s="63" t="s">
        <v>72</v>
      </c>
      <c r="G79" s="29">
        <f>'Memorial de calculo'!E71+'Memorial de calculo'!E79+'Memorial de calculo'!E87</f>
        <v>670</v>
      </c>
      <c r="H79" s="180">
        <v>22.15</v>
      </c>
      <c r="I79" s="44">
        <f t="shared" ref="I79" si="21">ROUND(+H79*(1+$H$10),2)</f>
        <v>27.69</v>
      </c>
      <c r="J79" s="44">
        <f t="shared" si="19"/>
        <v>18552.3</v>
      </c>
    </row>
    <row r="80" spans="1:10" ht="20.100000000000001" customHeight="1" outlineLevel="1">
      <c r="A80" s="31"/>
      <c r="B80" s="36"/>
      <c r="C80" s="37"/>
      <c r="D80" s="37"/>
      <c r="E80" s="37"/>
      <c r="F80" s="37"/>
      <c r="G80" s="37"/>
      <c r="H80" s="38" t="s">
        <v>27</v>
      </c>
      <c r="I80" s="74"/>
      <c r="J80" s="45">
        <f>SUM(J74:J79)</f>
        <v>181383.03999999998</v>
      </c>
    </row>
    <row r="81" spans="1:10" ht="20.100000000000001" customHeight="1">
      <c r="A81" s="31"/>
      <c r="B81" s="31"/>
      <c r="C81" s="31"/>
      <c r="D81" s="31"/>
      <c r="E81" s="13"/>
      <c r="F81" s="31"/>
      <c r="G81" s="19"/>
      <c r="H81" s="18"/>
      <c r="I81" s="6"/>
      <c r="J81" s="33"/>
    </row>
    <row r="82" spans="1:10" ht="20.100000000000001" customHeight="1">
      <c r="A82" s="31"/>
      <c r="B82" s="39"/>
      <c r="C82" s="40"/>
      <c r="D82" s="40"/>
      <c r="E82" s="40"/>
      <c r="F82" s="40"/>
      <c r="G82" s="40"/>
      <c r="H82" s="41" t="s">
        <v>59</v>
      </c>
      <c r="I82" s="28"/>
      <c r="J82" s="34">
        <f>SUM(J80+J70+J66+J60+J55+J50+J35+J22+J17)</f>
        <v>206360.80073999998</v>
      </c>
    </row>
    <row r="83" spans="1:10" customFormat="1" ht="37.5" customHeight="1"/>
    <row r="84" spans="1:10" customFormat="1" ht="18.75" customHeight="1">
      <c r="C84" s="294" t="s">
        <v>221</v>
      </c>
    </row>
    <row r="85" spans="1:10" customFormat="1" ht="15.75" customHeight="1"/>
    <row r="86" spans="1:10" s="257" customFormat="1">
      <c r="B86" s="258"/>
      <c r="C86" s="259" t="s">
        <v>214</v>
      </c>
      <c r="D86" s="260"/>
      <c r="E86" s="261"/>
      <c r="F86" s="258"/>
      <c r="G86" s="262"/>
      <c r="H86" s="262"/>
      <c r="I86" s="262"/>
      <c r="J86" s="263"/>
    </row>
    <row r="87" spans="1:10" customFormat="1" ht="14.25"/>
    <row r="88" spans="1:10" customFormat="1" ht="14.25"/>
    <row r="89" spans="1:10" s="257" customFormat="1">
      <c r="B89" s="258"/>
      <c r="C89" s="259" t="s">
        <v>208</v>
      </c>
      <c r="D89" s="258"/>
      <c r="E89" s="258" t="s">
        <v>209</v>
      </c>
      <c r="F89" s="258"/>
      <c r="G89" s="262"/>
      <c r="H89" s="262"/>
      <c r="I89" s="262"/>
      <c r="J89" s="263"/>
    </row>
    <row r="90" spans="1:10" s="257" customFormat="1" ht="14.25">
      <c r="B90" s="258"/>
      <c r="C90" s="259" t="s">
        <v>210</v>
      </c>
      <c r="D90"/>
      <c r="E90" s="258" t="s">
        <v>211</v>
      </c>
      <c r="F90"/>
      <c r="G90" s="262"/>
      <c r="H90" s="262"/>
      <c r="I90" s="262"/>
      <c r="J90" s="263"/>
    </row>
    <row r="91" spans="1:10" s="257" customFormat="1" ht="14.25">
      <c r="B91" s="258"/>
      <c r="C91" s="259" t="s">
        <v>212</v>
      </c>
      <c r="D91"/>
      <c r="E91" s="261"/>
      <c r="F91"/>
      <c r="G91" s="262"/>
      <c r="H91" s="262"/>
      <c r="I91" s="262"/>
      <c r="J91" s="263"/>
    </row>
    <row r="92" spans="1:10" ht="20.100000000000001" customHeight="1">
      <c r="A92" s="31"/>
      <c r="D92" s="12"/>
      <c r="E92" s="13"/>
      <c r="F92" s="31"/>
      <c r="G92" s="19"/>
      <c r="H92" s="18"/>
      <c r="J92" s="32"/>
    </row>
    <row r="96" spans="1:10" s="7" customFormat="1">
      <c r="B96" s="8"/>
      <c r="C96" s="8"/>
      <c r="D96" s="8"/>
      <c r="E96" s="9"/>
      <c r="G96" s="17"/>
      <c r="H96" s="16"/>
      <c r="I96" s="76"/>
      <c r="J96" s="76"/>
    </row>
    <row r="107" spans="1:8">
      <c r="A107" s="76"/>
      <c r="B107" s="76"/>
      <c r="C107" s="76"/>
      <c r="D107" s="76"/>
      <c r="E107" s="76"/>
      <c r="F107" s="76"/>
      <c r="G107" s="76"/>
      <c r="H107" s="76"/>
    </row>
    <row r="108" spans="1:8">
      <c r="A108" s="76"/>
      <c r="B108" s="76"/>
      <c r="C108" s="76"/>
      <c r="D108" s="76"/>
      <c r="E108" s="76"/>
      <c r="F108" s="76"/>
      <c r="G108" s="76"/>
      <c r="H108" s="76"/>
    </row>
    <row r="129" spans="1:8">
      <c r="A129" s="76"/>
      <c r="B129" s="76"/>
      <c r="C129" s="76"/>
      <c r="D129" s="76"/>
      <c r="E129" s="76"/>
      <c r="F129" s="76"/>
      <c r="G129" s="76"/>
      <c r="H129" s="76"/>
    </row>
    <row r="134" spans="1:8">
      <c r="A134" s="76"/>
      <c r="B134" s="76"/>
      <c r="C134" s="76"/>
      <c r="D134" s="76"/>
      <c r="E134" s="76"/>
      <c r="F134" s="76"/>
      <c r="G134" s="76"/>
      <c r="H134" s="76"/>
    </row>
  </sheetData>
  <mergeCells count="2">
    <mergeCell ref="B1:J3"/>
    <mergeCell ref="F6:J6"/>
  </mergeCells>
  <conditionalFormatting sqref="G68:I68 G62:I62 I66 I70 I35 I50 I55 I60 I17 G12:I12 I22">
    <cfRule type="cellIs" dxfId="1" priority="124" stopIfTrue="1" operator="equal">
      <formula>0</formula>
    </cfRule>
  </conditionalFormatting>
  <conditionalFormatting sqref="I80">
    <cfRule type="cellIs" dxfId="0" priority="1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5433070866141736" footer="0.19685039370078741"/>
  <pageSetup paperSize="9" scale="51" fitToHeight="0" orientation="portrait" horizontalDpi="4294967295" verticalDpi="4294967295" r:id="rId1"/>
  <headerFooter alignWithMargins="0">
    <oddFooter>Página &amp;P de &amp;N</oddFooter>
  </headerFooter>
  <rowBreaks count="1" manualBreakCount="1">
    <brk id="51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3"/>
  <sheetViews>
    <sheetView topLeftCell="A22" workbookViewId="0">
      <selection activeCell="M7" sqref="M7"/>
    </sheetView>
  </sheetViews>
  <sheetFormatPr defaultRowHeight="14.25"/>
  <cols>
    <col min="2" max="2" width="18.75" customWidth="1"/>
    <col min="4" max="4" width="12.75" customWidth="1"/>
    <col min="5" max="5" width="9.875" customWidth="1"/>
    <col min="6" max="6" width="10.625" customWidth="1"/>
    <col min="7" max="7" width="10" customWidth="1"/>
    <col min="8" max="8" width="11" customWidth="1"/>
    <col min="12" max="12" width="11.75" bestFit="1" customWidth="1"/>
    <col min="13" max="13" width="9.875" bestFit="1" customWidth="1"/>
  </cols>
  <sheetData>
    <row r="1" spans="1:10" s="91" customFormat="1" ht="114" customHeight="1" thickBot="1">
      <c r="A1" s="87"/>
      <c r="B1" s="88"/>
      <c r="C1" s="89"/>
      <c r="D1" s="89"/>
      <c r="E1" s="89"/>
      <c r="F1" s="89"/>
      <c r="G1" s="89"/>
      <c r="H1" s="88"/>
      <c r="I1" s="88"/>
      <c r="J1" s="90"/>
    </row>
    <row r="2" spans="1:10" s="91" customFormat="1">
      <c r="A2" s="92"/>
      <c r="B2" s="92"/>
      <c r="C2" s="93"/>
      <c r="D2" s="93"/>
      <c r="E2" s="93"/>
      <c r="F2" s="93"/>
      <c r="G2" s="93"/>
      <c r="H2" s="92"/>
      <c r="I2" s="92"/>
      <c r="J2" s="92"/>
    </row>
    <row r="3" spans="1:10" s="91" customFormat="1" ht="15" thickBot="1">
      <c r="C3" s="93"/>
      <c r="D3" s="93"/>
    </row>
    <row r="4" spans="1:10" s="91" customFormat="1" ht="15" thickBot="1">
      <c r="A4" s="94" t="s">
        <v>73</v>
      </c>
      <c r="B4" s="95"/>
      <c r="C4" s="95"/>
      <c r="D4" s="95"/>
      <c r="E4" s="95"/>
      <c r="F4" s="95"/>
      <c r="G4" s="95"/>
      <c r="H4" s="95"/>
      <c r="I4" s="95"/>
      <c r="J4" s="96"/>
    </row>
    <row r="5" spans="1:10" s="91" customFormat="1">
      <c r="A5" s="97" t="str">
        <f>'[1]Planilha Orcamentaria'!A5:E5</f>
        <v>PREFEITURA: MUNICIPAL DE IBIRACATU</v>
      </c>
      <c r="B5" s="98"/>
      <c r="C5" s="99"/>
      <c r="D5" s="100"/>
      <c r="E5" s="101"/>
      <c r="F5" s="101"/>
      <c r="G5" s="102"/>
      <c r="H5" s="103"/>
      <c r="I5" s="103"/>
      <c r="J5" s="104"/>
    </row>
    <row r="6" spans="1:10" s="91" customFormat="1" ht="15" thickBot="1">
      <c r="A6" s="105" t="str">
        <f>'1 SALA - 110V_BLOCOS'!B5</f>
        <v>Obra: Calçamento em frente UBS e Canteiro Central   Ibiracatu-MG</v>
      </c>
      <c r="B6" s="107"/>
      <c r="C6" s="106"/>
      <c r="D6" s="106"/>
      <c r="E6" s="106"/>
      <c r="F6" s="106"/>
      <c r="G6" s="106"/>
      <c r="H6" s="108" t="s">
        <v>74</v>
      </c>
      <c r="I6" s="106"/>
      <c r="J6" s="109"/>
    </row>
    <row r="7" spans="1:10" s="91" customFormat="1" ht="39" thickBot="1">
      <c r="A7" s="110" t="s">
        <v>2</v>
      </c>
      <c r="B7" s="112" t="s">
        <v>75</v>
      </c>
      <c r="C7" s="113" t="s">
        <v>76</v>
      </c>
      <c r="D7" s="113" t="s">
        <v>77</v>
      </c>
      <c r="E7" s="111" t="s">
        <v>78</v>
      </c>
      <c r="F7" s="111" t="s">
        <v>79</v>
      </c>
      <c r="G7" s="111" t="s">
        <v>80</v>
      </c>
      <c r="H7" s="111" t="s">
        <v>81</v>
      </c>
      <c r="I7" s="111" t="s">
        <v>82</v>
      </c>
      <c r="J7" s="114" t="s">
        <v>83</v>
      </c>
    </row>
    <row r="8" spans="1:10" s="91" customFormat="1" ht="24">
      <c r="A8" s="115">
        <v>1</v>
      </c>
      <c r="B8" s="116" t="str">
        <f>'1 SALA - 110V_BLOCOS'!E14</f>
        <v>SERVIÇOS PRELIMINARES</v>
      </c>
      <c r="C8" s="117" t="s">
        <v>84</v>
      </c>
      <c r="D8" s="118">
        <f>D9/$D$33</f>
        <v>7.3688704179623067E-3</v>
      </c>
      <c r="E8" s="118">
        <v>1</v>
      </c>
      <c r="F8" s="119"/>
      <c r="G8" s="119"/>
      <c r="H8" s="120"/>
      <c r="I8" s="119"/>
      <c r="J8" s="121"/>
    </row>
    <row r="9" spans="1:10" s="91" customFormat="1">
      <c r="A9" s="122"/>
      <c r="B9" s="123"/>
      <c r="C9" s="124" t="s">
        <v>85</v>
      </c>
      <c r="D9" s="125">
        <f>'1 SALA - 110V_BLOCOS'!J17</f>
        <v>1520.646</v>
      </c>
      <c r="E9" s="125">
        <f t="shared" ref="E9" si="0">E8*$D$9</f>
        <v>1520.646</v>
      </c>
      <c r="F9" s="125"/>
      <c r="G9" s="125"/>
      <c r="H9" s="125"/>
      <c r="I9" s="125"/>
      <c r="J9" s="125"/>
    </row>
    <row r="10" spans="1:10" s="91" customFormat="1" ht="24">
      <c r="A10" s="122">
        <v>2</v>
      </c>
      <c r="B10" s="123" t="str">
        <f>'1 SALA - 110V_BLOCOS'!E19</f>
        <v>MOVIMENTO DE TERRA PARA FUNDAÇÕES</v>
      </c>
      <c r="C10" s="124" t="s">
        <v>84</v>
      </c>
      <c r="D10" s="118">
        <f>D11/$D$33</f>
        <v>6.4204441698659405E-4</v>
      </c>
      <c r="E10" s="118">
        <v>1</v>
      </c>
      <c r="F10" s="118"/>
      <c r="G10" s="118"/>
      <c r="H10" s="126"/>
      <c r="I10" s="118"/>
      <c r="J10" s="127"/>
    </row>
    <row r="11" spans="1:10" s="91" customFormat="1">
      <c r="A11" s="122"/>
      <c r="B11" s="123"/>
      <c r="C11" s="124" t="s">
        <v>85</v>
      </c>
      <c r="D11" s="125">
        <f>'1 SALA - 110V_BLOCOS'!J22</f>
        <v>132.49279999999999</v>
      </c>
      <c r="E11" s="125">
        <f t="shared" ref="E11" si="1">E10*$D$11</f>
        <v>132.49279999999999</v>
      </c>
      <c r="F11" s="125"/>
      <c r="G11" s="125"/>
      <c r="H11" s="125"/>
      <c r="I11" s="125"/>
      <c r="J11" s="128"/>
    </row>
    <row r="12" spans="1:10" s="91" customFormat="1">
      <c r="A12" s="122">
        <v>3</v>
      </c>
      <c r="B12" s="123" t="str">
        <f>'1 SALA - 110V_BLOCOS'!E24</f>
        <v>FUNDAÇÕES</v>
      </c>
      <c r="C12" s="124" t="s">
        <v>84</v>
      </c>
      <c r="D12" s="118">
        <f>D13/$D$33</f>
        <v>2.217919451556399E-2</v>
      </c>
      <c r="E12" s="118">
        <v>0.5</v>
      </c>
      <c r="F12" s="118">
        <v>0.5</v>
      </c>
      <c r="G12" s="118"/>
      <c r="H12" s="126"/>
      <c r="I12" s="118"/>
      <c r="J12" s="127"/>
    </row>
    <row r="13" spans="1:10" s="91" customFormat="1">
      <c r="A13" s="122"/>
      <c r="B13" s="123"/>
      <c r="C13" s="124" t="s">
        <v>85</v>
      </c>
      <c r="D13" s="125">
        <f>'1 SALA - 110V_BLOCOS'!J35</f>
        <v>4576.9163400000007</v>
      </c>
      <c r="E13" s="125">
        <f t="shared" ref="E13:F13" si="2">E12*$D$13</f>
        <v>2288.4581700000003</v>
      </c>
      <c r="F13" s="125">
        <f t="shared" si="2"/>
        <v>2288.4581700000003</v>
      </c>
      <c r="G13" s="125"/>
      <c r="H13" s="125"/>
      <c r="I13" s="125"/>
      <c r="J13" s="128"/>
    </row>
    <row r="14" spans="1:10" s="91" customFormat="1">
      <c r="A14" s="122">
        <v>4</v>
      </c>
      <c r="B14" s="123" t="str">
        <f>'1 SALA - 110V_BLOCOS'!E37</f>
        <v>SUPERESTRUTURA</v>
      </c>
      <c r="C14" s="124" t="s">
        <v>84</v>
      </c>
      <c r="D14" s="118">
        <f>D15/$D$33</f>
        <v>6.7405175547488538E-2</v>
      </c>
      <c r="E14" s="118">
        <v>0.2</v>
      </c>
      <c r="F14" s="118">
        <v>0.4</v>
      </c>
      <c r="G14" s="118">
        <v>0.4</v>
      </c>
      <c r="H14" s="126"/>
      <c r="I14" s="118"/>
      <c r="J14" s="127"/>
    </row>
    <row r="15" spans="1:10" s="91" customFormat="1">
      <c r="A15" s="122"/>
      <c r="B15" s="123"/>
      <c r="C15" s="124" t="s">
        <v>85</v>
      </c>
      <c r="D15" s="125">
        <f>'1 SALA - 110V_BLOCOS'!J50</f>
        <v>13909.786</v>
      </c>
      <c r="E15" s="125">
        <f t="shared" ref="E15:G15" si="3">E14*$D$15</f>
        <v>2781.9572000000003</v>
      </c>
      <c r="F15" s="125">
        <f t="shared" si="3"/>
        <v>5563.9144000000006</v>
      </c>
      <c r="G15" s="125">
        <f t="shared" si="3"/>
        <v>5563.9144000000006</v>
      </c>
      <c r="H15" s="125"/>
      <c r="I15" s="125"/>
      <c r="J15" s="128"/>
    </row>
    <row r="16" spans="1:10" s="91" customFormat="1" ht="28.5" customHeight="1">
      <c r="A16" s="171">
        <v>5</v>
      </c>
      <c r="B16" s="172" t="str">
        <f>'1 SALA - 110V_BLOCOS'!E52</f>
        <v>SISTEMAS DE VEDAÇÃO VERTICAL</v>
      </c>
      <c r="C16" s="124" t="s">
        <v>84</v>
      </c>
      <c r="D16" s="118">
        <f>D17/$D$33</f>
        <v>1.1406308715411706E-2</v>
      </c>
      <c r="E16" s="119"/>
      <c r="F16" s="118">
        <v>0.2</v>
      </c>
      <c r="G16" s="118">
        <v>0.5</v>
      </c>
      <c r="H16" s="126">
        <v>0.3</v>
      </c>
      <c r="I16" s="119"/>
      <c r="J16" s="121"/>
    </row>
    <row r="17" spans="1:13" s="91" customFormat="1">
      <c r="A17" s="129"/>
      <c r="B17" s="131"/>
      <c r="C17" s="124" t="s">
        <v>85</v>
      </c>
      <c r="D17" s="125">
        <f>'1 SALA - 110V_BLOCOS'!J55</f>
        <v>2353.8150000000001</v>
      </c>
      <c r="E17" s="125"/>
      <c r="F17" s="125">
        <f>F16*$D$17</f>
        <v>470.76300000000003</v>
      </c>
      <c r="G17" s="125">
        <f>G16*$D$17</f>
        <v>1176.9075</v>
      </c>
      <c r="H17" s="125">
        <f>H16*$D$17</f>
        <v>706.14449999999999</v>
      </c>
      <c r="I17" s="125"/>
      <c r="J17" s="128"/>
      <c r="L17" s="147"/>
    </row>
    <row r="18" spans="1:13" s="91" customFormat="1" ht="25.5">
      <c r="A18" s="171">
        <v>6</v>
      </c>
      <c r="B18" s="172" t="str">
        <f>'1 SALA - 110V_BLOCOS'!E57</f>
        <v>REVESTIMENTOS INTERNO E EXTERNO</v>
      </c>
      <c r="C18" s="124" t="s">
        <v>84</v>
      </c>
      <c r="D18" s="118">
        <f>D19/$D$33</f>
        <v>6.1759965818593571E-3</v>
      </c>
      <c r="E18" s="119"/>
      <c r="F18" s="119"/>
      <c r="G18" s="118">
        <v>0.3</v>
      </c>
      <c r="H18" s="126">
        <v>0.7</v>
      </c>
      <c r="I18" s="119"/>
      <c r="J18" s="121"/>
    </row>
    <row r="19" spans="1:13" s="91" customFormat="1">
      <c r="A19" s="129"/>
      <c r="B19" s="131"/>
      <c r="C19" s="124" t="s">
        <v>85</v>
      </c>
      <c r="D19" s="125">
        <f>'1 SALA - 110V_BLOCOS'!J60</f>
        <v>1274.4835999999998</v>
      </c>
      <c r="E19" s="125"/>
      <c r="F19" s="125"/>
      <c r="G19" s="125">
        <f t="shared" ref="G19:H19" si="4">G18*$D$19</f>
        <v>382.34507999999994</v>
      </c>
      <c r="H19" s="125">
        <f t="shared" si="4"/>
        <v>892.13851999999986</v>
      </c>
      <c r="I19" s="125"/>
      <c r="J19" s="128"/>
    </row>
    <row r="20" spans="1:13" s="91" customFormat="1" ht="27.75" customHeight="1">
      <c r="A20" s="171">
        <v>7</v>
      </c>
      <c r="B20" s="172" t="str">
        <f>'1 SALA - 110V_BLOCOS'!E62</f>
        <v>SERVIÇOS COMPLEMENTARES</v>
      </c>
      <c r="C20" s="124" t="s">
        <v>84</v>
      </c>
      <c r="D20" s="118">
        <f>D21/$D$33</f>
        <v>5.1917200173585655E-3</v>
      </c>
      <c r="E20" s="119"/>
      <c r="F20" s="119"/>
      <c r="G20" s="118">
        <v>0.3</v>
      </c>
      <c r="H20" s="126">
        <v>0.7</v>
      </c>
      <c r="I20" s="119"/>
      <c r="J20" s="121"/>
      <c r="K20" s="132"/>
    </row>
    <row r="21" spans="1:13" s="91" customFormat="1">
      <c r="A21" s="129"/>
      <c r="B21" s="130"/>
      <c r="C21" s="124" t="s">
        <v>85</v>
      </c>
      <c r="D21" s="125">
        <f>'1 SALA - 110V_BLOCOS'!J66</f>
        <v>1071.3675000000001</v>
      </c>
      <c r="E21" s="125"/>
      <c r="F21" s="125"/>
      <c r="G21" s="125">
        <f t="shared" ref="G21:H21" si="5">G20*$D$21</f>
        <v>321.41025000000002</v>
      </c>
      <c r="H21" s="125">
        <f t="shared" si="5"/>
        <v>749.95725000000004</v>
      </c>
      <c r="I21" s="125"/>
      <c r="J21" s="128"/>
    </row>
    <row r="22" spans="1:13" s="91" customFormat="1">
      <c r="A22" s="171">
        <v>8</v>
      </c>
      <c r="B22" s="173" t="str">
        <f>'1 SALA - 110V_BLOCOS'!E68</f>
        <v>SERVIÇOS FINAIS</v>
      </c>
      <c r="C22" s="124" t="s">
        <v>84</v>
      </c>
      <c r="D22" s="118">
        <f>D23/$D$33</f>
        <v>6.6996008691684442E-4</v>
      </c>
      <c r="E22" s="119"/>
      <c r="F22" s="119"/>
      <c r="G22" s="119"/>
      <c r="H22" s="126">
        <v>1</v>
      </c>
      <c r="I22" s="119"/>
      <c r="J22" s="121"/>
    </row>
    <row r="23" spans="1:13" s="91" customFormat="1">
      <c r="A23" s="129"/>
      <c r="B23" s="130"/>
      <c r="C23" s="124" t="s">
        <v>85</v>
      </c>
      <c r="D23" s="125">
        <f>'1 SALA - 110V_BLOCOS'!J70</f>
        <v>138.2535</v>
      </c>
      <c r="E23" s="125"/>
      <c r="F23" s="125"/>
      <c r="G23" s="125"/>
      <c r="H23" s="125">
        <f t="shared" ref="H23" si="6">H22*$D$23</f>
        <v>138.2535</v>
      </c>
      <c r="I23" s="125"/>
      <c r="J23" s="128"/>
    </row>
    <row r="24" spans="1:13" s="91" customFormat="1" ht="27" customHeight="1">
      <c r="A24" s="171">
        <v>9</v>
      </c>
      <c r="B24" s="173" t="str">
        <f>'1 SALA - 110V_BLOCOS'!E72</f>
        <v>PAVIMENTAÇÃO COM BLOQUETES SEXTAVADO</v>
      </c>
      <c r="C24" s="124" t="s">
        <v>84</v>
      </c>
      <c r="D24" s="118">
        <f>D25/$D$33</f>
        <v>0.87896072970045214</v>
      </c>
      <c r="E24" s="118">
        <v>0.2</v>
      </c>
      <c r="F24" s="118">
        <v>0.3</v>
      </c>
      <c r="G24" s="118">
        <v>0.3</v>
      </c>
      <c r="H24" s="126">
        <v>0.2</v>
      </c>
      <c r="I24" s="119"/>
      <c r="J24" s="121"/>
    </row>
    <row r="25" spans="1:13" s="91" customFormat="1">
      <c r="A25" s="129"/>
      <c r="B25" s="130"/>
      <c r="C25" s="124" t="s">
        <v>85</v>
      </c>
      <c r="D25" s="181">
        <f>'1 SALA - 110V_BLOCOS'!J80</f>
        <v>181383.03999999998</v>
      </c>
      <c r="E25" s="125">
        <f>E24*$D$25</f>
        <v>36276.608</v>
      </c>
      <c r="F25" s="125">
        <f>F24*$D$25</f>
        <v>54414.911999999989</v>
      </c>
      <c r="G25" s="125">
        <f>G24*$D$25</f>
        <v>54414.911999999989</v>
      </c>
      <c r="H25" s="125">
        <f>H24*$D$25</f>
        <v>36276.608</v>
      </c>
      <c r="I25" s="125"/>
      <c r="J25" s="128"/>
      <c r="L25" s="182"/>
    </row>
    <row r="26" spans="1:13" s="91" customFormat="1">
      <c r="A26" s="129"/>
      <c r="B26" s="130"/>
      <c r="C26" s="124"/>
      <c r="D26" s="119"/>
      <c r="E26" s="119"/>
      <c r="F26" s="119"/>
      <c r="G26" s="119"/>
      <c r="H26" s="120"/>
      <c r="I26" s="119"/>
      <c r="J26" s="121"/>
    </row>
    <row r="27" spans="1:13" s="91" customFormat="1">
      <c r="A27" s="129"/>
      <c r="B27" s="130"/>
      <c r="C27" s="124"/>
      <c r="D27" s="125"/>
      <c r="E27" s="125"/>
      <c r="F27" s="125"/>
      <c r="G27" s="125"/>
      <c r="H27" s="125"/>
      <c r="I27" s="125"/>
      <c r="J27" s="128"/>
    </row>
    <row r="28" spans="1:13" s="91" customFormat="1">
      <c r="A28" s="133"/>
      <c r="B28" s="134"/>
      <c r="C28" s="124"/>
      <c r="D28" s="119"/>
      <c r="E28" s="119"/>
      <c r="F28" s="119"/>
      <c r="G28" s="119"/>
      <c r="H28" s="120"/>
      <c r="I28" s="119"/>
      <c r="J28" s="121"/>
    </row>
    <row r="29" spans="1:13" s="91" customFormat="1">
      <c r="A29" s="133"/>
      <c r="B29" s="134"/>
      <c r="C29" s="124"/>
      <c r="D29" s="125"/>
      <c r="E29" s="125"/>
      <c r="F29" s="125"/>
      <c r="G29" s="125"/>
      <c r="H29" s="125"/>
      <c r="I29" s="125"/>
      <c r="J29" s="128"/>
    </row>
    <row r="30" spans="1:13" s="91" customFormat="1">
      <c r="A30" s="129"/>
      <c r="B30" s="130"/>
      <c r="C30" s="124"/>
      <c r="D30" s="119"/>
      <c r="E30" s="119"/>
      <c r="F30" s="119"/>
      <c r="G30" s="119"/>
      <c r="H30" s="120"/>
      <c r="I30" s="119"/>
      <c r="J30" s="121"/>
    </row>
    <row r="31" spans="1:13" s="91" customFormat="1">
      <c r="A31" s="135"/>
      <c r="B31" s="136"/>
      <c r="C31" s="137"/>
      <c r="D31" s="125"/>
      <c r="E31" s="125"/>
      <c r="F31" s="125"/>
      <c r="G31" s="125"/>
      <c r="H31" s="125"/>
      <c r="I31" s="125"/>
      <c r="J31" s="128"/>
      <c r="L31" s="132"/>
    </row>
    <row r="32" spans="1:13" s="91" customFormat="1">
      <c r="A32" s="138" t="s">
        <v>86</v>
      </c>
      <c r="B32" s="139"/>
      <c r="C32" s="140" t="s">
        <v>84</v>
      </c>
      <c r="D32" s="141">
        <f>D22+D20+D18+D16+D14+D12+D10+D8+D24</f>
        <v>1</v>
      </c>
      <c r="E32" s="141">
        <f t="shared" ref="E32:H32" si="7">E33/$D$33</f>
        <v>0.20837369314231902</v>
      </c>
      <c r="F32" s="141">
        <f t="shared" si="7"/>
        <v>0.30402114812999537</v>
      </c>
      <c r="G32" s="141">
        <f t="shared" si="7"/>
        <v>0.29976375846660225</v>
      </c>
      <c r="H32" s="141">
        <f t="shared" si="7"/>
        <v>0.18784140026108334</v>
      </c>
      <c r="I32" s="141"/>
      <c r="J32" s="141"/>
      <c r="K32" s="132"/>
      <c r="L32" s="147"/>
      <c r="M32" s="132"/>
    </row>
    <row r="33" spans="1:13" s="91" customFormat="1" ht="15" thickBot="1">
      <c r="A33" s="142"/>
      <c r="B33" s="143"/>
      <c r="C33" s="144" t="s">
        <v>85</v>
      </c>
      <c r="D33" s="145">
        <f>D9+D11+D13+D15+D17+D19+D21+D23+D25</f>
        <v>206360.80073999998</v>
      </c>
      <c r="E33" s="145">
        <f>SUM(E25+E15+E13+E11+E9)</f>
        <v>43000.162169999996</v>
      </c>
      <c r="F33" s="145">
        <f>SUM(F25+F17+F15+F13)</f>
        <v>62738.047569999988</v>
      </c>
      <c r="G33" s="145">
        <f>SUM(G25+G21+G19+G17+G15)</f>
        <v>61859.489229999992</v>
      </c>
      <c r="H33" s="145">
        <f>SUM(H25+H23+H21+H19+H17)</f>
        <v>38763.101770000001</v>
      </c>
      <c r="I33" s="145">
        <f t="shared" ref="I33:J33" si="8">I9+I11+I13+I15+I19+I21+I23+I25+I27+I29+I31</f>
        <v>0</v>
      </c>
      <c r="J33" s="146">
        <f t="shared" si="8"/>
        <v>0</v>
      </c>
      <c r="K33" s="147"/>
      <c r="L33" s="147"/>
      <c r="M33" s="147"/>
    </row>
    <row r="34" spans="1:13" s="91" customFormat="1" ht="15" thickBot="1">
      <c r="A34" s="148"/>
      <c r="B34" s="148"/>
      <c r="C34" s="149"/>
      <c r="D34" s="149"/>
      <c r="E34" s="148"/>
      <c r="F34" s="148"/>
      <c r="G34" s="148"/>
      <c r="H34" s="148"/>
      <c r="I34" s="148"/>
      <c r="J34" s="148"/>
      <c r="L34" s="147"/>
    </row>
    <row r="35" spans="1:13" s="91" customFormat="1">
      <c r="A35" s="150"/>
      <c r="B35" s="151"/>
      <c r="C35" s="151"/>
      <c r="D35" s="151"/>
      <c r="E35" s="151"/>
      <c r="F35" s="151"/>
      <c r="G35" s="152"/>
      <c r="H35" s="152"/>
      <c r="I35" s="152"/>
      <c r="J35" s="153"/>
      <c r="L35" s="154" t="s">
        <v>87</v>
      </c>
    </row>
    <row r="36" spans="1:13" s="91" customFormat="1">
      <c r="A36" s="155"/>
      <c r="B36" s="156" t="str">
        <f>'1 SALA - 110V_BLOCOS'!C86</f>
        <v>Local,  IBIRACATU-MG, 05 DE MARÇO DE 2021</v>
      </c>
      <c r="C36" s="155"/>
      <c r="D36" s="155"/>
      <c r="E36" s="156"/>
      <c r="F36" s="156"/>
      <c r="G36" s="159"/>
      <c r="H36" s="157"/>
      <c r="I36" s="157"/>
      <c r="J36" s="158"/>
    </row>
    <row r="37" spans="1:13" s="91" customFormat="1">
      <c r="A37" s="159"/>
      <c r="B37" s="160"/>
      <c r="C37" s="161"/>
      <c r="D37" s="160"/>
      <c r="E37" s="160"/>
      <c r="F37" s="269"/>
      <c r="G37" s="157"/>
      <c r="H37" s="157"/>
      <c r="I37" s="157"/>
      <c r="J37" s="162"/>
    </row>
    <row r="38" spans="1:13" s="91" customFormat="1">
      <c r="A38" s="163"/>
      <c r="B38" s="163"/>
      <c r="C38" s="266" t="str">
        <f>'1 SALA - 110V_BLOCOS'!C89</f>
        <v>JHON KENNEDY DA GUARDA BRITO</v>
      </c>
      <c r="D38" s="161"/>
      <c r="E38" s="157"/>
      <c r="F38" s="157"/>
      <c r="G38" s="157" t="str">
        <f>'1 SALA - 110V_BLOCOS'!E89</f>
        <v>Arlis Soares Coutinho</v>
      </c>
      <c r="H38" s="157"/>
      <c r="I38" s="157"/>
      <c r="J38" s="162"/>
    </row>
    <row r="39" spans="1:13" s="91" customFormat="1">
      <c r="A39" s="164"/>
      <c r="B39" s="165"/>
      <c r="C39" s="267" t="str">
        <f>'1 SALA - 110V_BLOCOS'!C90</f>
        <v>ENGENHEIRO CIVIL</v>
      </c>
      <c r="D39" s="166"/>
      <c r="E39" s="167"/>
      <c r="F39" s="157"/>
      <c r="G39" s="157" t="str">
        <f>'1 SALA - 110V_BLOCOS'!E90</f>
        <v>Prefeito Municipal</v>
      </c>
      <c r="H39" s="157"/>
      <c r="I39" s="157"/>
      <c r="J39" s="162"/>
    </row>
    <row r="40" spans="1:13" s="91" customFormat="1" ht="15" thickBot="1">
      <c r="A40" s="174"/>
      <c r="B40" s="175"/>
      <c r="C40" s="268" t="str">
        <f>'1 SALA - 110V_BLOCOS'!C91</f>
        <v>CREA: 224027/D</v>
      </c>
      <c r="D40" s="168"/>
      <c r="E40" s="169"/>
      <c r="F40" s="169"/>
      <c r="G40" s="169"/>
      <c r="H40" s="169"/>
      <c r="I40" s="169"/>
      <c r="J40" s="170"/>
    </row>
    <row r="41" spans="1:13" s="91" customFormat="1">
      <c r="C41" s="93"/>
      <c r="D41" s="93"/>
    </row>
    <row r="42" spans="1:13" s="91" customFormat="1">
      <c r="C42" s="93"/>
      <c r="D42" s="93"/>
    </row>
    <row r="43" spans="1:13" s="91" customFormat="1">
      <c r="C43" s="93"/>
      <c r="D43" s="9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3"/>
  <sheetViews>
    <sheetView topLeftCell="A4" workbookViewId="0">
      <selection activeCell="B2" sqref="B2"/>
    </sheetView>
  </sheetViews>
  <sheetFormatPr defaultRowHeight="14.25"/>
  <cols>
    <col min="1" max="1" width="12.375" customWidth="1"/>
    <col min="2" max="2" width="13.5" customWidth="1"/>
    <col min="3" max="3" width="16.75" customWidth="1"/>
    <col min="4" max="4" width="24.25" customWidth="1"/>
  </cols>
  <sheetData>
    <row r="1" spans="1:10" ht="122.25" customHeight="1">
      <c r="A1" s="211"/>
      <c r="B1" s="211"/>
      <c r="C1" s="211"/>
      <c r="D1" s="212"/>
    </row>
    <row r="2" spans="1:10" ht="18.75" customHeight="1">
      <c r="A2" s="213"/>
      <c r="B2" s="293" t="str">
        <f>'1 SALA - 110V_BLOCOS'!B5</f>
        <v>Obra: Calçamento em frente UBS e Canteiro Central   Ibiracatu-MG</v>
      </c>
      <c r="C2" s="214"/>
      <c r="D2" s="215"/>
    </row>
    <row r="3" spans="1:10" ht="14.25" customHeight="1">
      <c r="B3" t="str">
        <f>'1 SALA - 110V_BLOCOS'!B6</f>
        <v>Data de preço: Janeiro/2021 com desoneração SINAPI/SETOP</v>
      </c>
      <c r="C3" s="216"/>
      <c r="D3" s="212"/>
    </row>
    <row r="4" spans="1:10" ht="14.25" customHeight="1">
      <c r="B4" t="str">
        <f>'1 SALA - 110V_BLOCOS'!B7</f>
        <v>RECURSO PROPRIO</v>
      </c>
      <c r="C4" s="216"/>
      <c r="D4" s="212"/>
    </row>
    <row r="5" spans="1:10" ht="18.75" customHeight="1">
      <c r="A5" s="288"/>
      <c r="B5" s="288"/>
      <c r="C5" s="288"/>
      <c r="D5" s="288"/>
    </row>
    <row r="6" spans="1:10">
      <c r="A6" s="289" t="s">
        <v>166</v>
      </c>
      <c r="B6" s="290"/>
      <c r="C6" s="290"/>
      <c r="D6" s="291"/>
    </row>
    <row r="7" spans="1:10">
      <c r="A7" s="217"/>
      <c r="B7" s="217"/>
      <c r="C7" s="217"/>
      <c r="D7" s="217"/>
    </row>
    <row r="8" spans="1:10" ht="15.75">
      <c r="A8" s="218" t="s">
        <v>167</v>
      </c>
      <c r="B8" s="219" t="s">
        <v>168</v>
      </c>
      <c r="C8" s="220" t="s">
        <v>169</v>
      </c>
      <c r="D8" s="220"/>
    </row>
    <row r="9" spans="1:10" ht="15">
      <c r="A9" s="221"/>
      <c r="B9" s="222" t="s">
        <v>170</v>
      </c>
      <c r="C9" s="221" t="s">
        <v>171</v>
      </c>
      <c r="D9" s="223">
        <v>0.06</v>
      </c>
      <c r="E9" s="224"/>
      <c r="F9" s="225"/>
      <c r="G9" s="225"/>
      <c r="H9" s="225"/>
      <c r="I9" s="225"/>
      <c r="J9" s="225"/>
    </row>
    <row r="10" spans="1:10" ht="15">
      <c r="A10" s="221"/>
      <c r="B10" s="222" t="s">
        <v>172</v>
      </c>
      <c r="C10" s="221" t="s">
        <v>173</v>
      </c>
      <c r="D10" s="223">
        <v>0.01</v>
      </c>
      <c r="E10" s="226"/>
      <c r="F10" s="292" t="s">
        <v>174</v>
      </c>
      <c r="G10" s="292"/>
      <c r="H10" s="292"/>
      <c r="I10" s="292"/>
      <c r="J10" s="292"/>
    </row>
    <row r="11" spans="1:10" ht="15">
      <c r="A11" s="221"/>
      <c r="B11" s="222" t="s">
        <v>175</v>
      </c>
      <c r="C11" s="221" t="s">
        <v>176</v>
      </c>
      <c r="D11" s="223">
        <v>9.7999999999999997E-3</v>
      </c>
      <c r="E11" s="227"/>
      <c r="F11" s="227"/>
      <c r="G11" s="227"/>
      <c r="H11" s="227"/>
      <c r="I11" s="227"/>
      <c r="J11" s="227"/>
    </row>
    <row r="12" spans="1:10" ht="15.75">
      <c r="A12" s="228"/>
      <c r="B12" s="229"/>
      <c r="C12" s="230" t="s">
        <v>177</v>
      </c>
      <c r="D12" s="231">
        <f>SUM(D9:D11)</f>
        <v>7.9799999999999996E-2</v>
      </c>
      <c r="E12" s="227"/>
      <c r="F12" s="227"/>
      <c r="G12" s="227"/>
      <c r="H12" s="227"/>
      <c r="I12" s="227"/>
      <c r="J12" s="227"/>
    </row>
    <row r="13" spans="1:10" ht="15.75">
      <c r="A13" s="218" t="s">
        <v>167</v>
      </c>
      <c r="B13" s="229" t="s">
        <v>178</v>
      </c>
      <c r="C13" s="220" t="s">
        <v>179</v>
      </c>
      <c r="D13" s="220"/>
      <c r="E13" s="227"/>
      <c r="F13" s="292" t="s">
        <v>180</v>
      </c>
      <c r="G13" s="292"/>
      <c r="H13" s="292"/>
      <c r="I13" s="292"/>
      <c r="J13" s="227"/>
    </row>
    <row r="14" spans="1:10" ht="15">
      <c r="A14" s="228"/>
      <c r="B14" s="232" t="s">
        <v>181</v>
      </c>
      <c r="C14" s="221" t="s">
        <v>182</v>
      </c>
      <c r="D14" s="223">
        <v>7.0000000000000007E-2</v>
      </c>
      <c r="E14" s="227"/>
      <c r="F14" s="227"/>
      <c r="G14" s="227"/>
      <c r="H14" s="227"/>
      <c r="I14" s="227"/>
      <c r="J14" s="227"/>
    </row>
    <row r="15" spans="1:10" ht="15.75">
      <c r="A15" s="228"/>
      <c r="B15" s="219"/>
      <c r="C15" s="233" t="s">
        <v>183</v>
      </c>
      <c r="D15" s="231">
        <f>SUM(D14)</f>
        <v>7.0000000000000007E-2</v>
      </c>
      <c r="E15" s="227"/>
      <c r="F15" s="292" t="s">
        <v>184</v>
      </c>
      <c r="G15" s="292"/>
      <c r="H15" s="292"/>
      <c r="I15" s="292"/>
      <c r="J15" s="227"/>
    </row>
    <row r="16" spans="1:10" ht="15.75">
      <c r="A16" s="218" t="s">
        <v>167</v>
      </c>
      <c r="B16" s="219" t="s">
        <v>185</v>
      </c>
      <c r="C16" s="218" t="s">
        <v>186</v>
      </c>
      <c r="D16" s="218"/>
      <c r="E16" s="227"/>
      <c r="F16" s="227"/>
      <c r="G16" s="227"/>
      <c r="H16" s="227"/>
      <c r="I16" s="227"/>
      <c r="J16" s="227"/>
    </row>
    <row r="17" spans="1:10" ht="15">
      <c r="A17" s="221"/>
      <c r="B17" s="232" t="s">
        <v>187</v>
      </c>
      <c r="C17" s="228" t="s">
        <v>188</v>
      </c>
      <c r="D17" s="234">
        <v>0.01</v>
      </c>
      <c r="E17" s="227"/>
      <c r="F17" s="292" t="s">
        <v>189</v>
      </c>
      <c r="G17" s="292"/>
      <c r="H17" s="292"/>
      <c r="I17" s="292"/>
      <c r="J17" s="227"/>
    </row>
    <row r="18" spans="1:10" ht="15.75">
      <c r="A18" s="221"/>
      <c r="B18" s="229"/>
      <c r="C18" s="233" t="s">
        <v>190</v>
      </c>
      <c r="D18" s="235">
        <f>+D17</f>
        <v>0.01</v>
      </c>
    </row>
    <row r="19" spans="1:10" ht="15.75">
      <c r="A19" s="218" t="s">
        <v>167</v>
      </c>
      <c r="B19" s="219" t="s">
        <v>191</v>
      </c>
      <c r="C19" s="218" t="s">
        <v>192</v>
      </c>
      <c r="D19" s="218"/>
      <c r="F19" s="282"/>
      <c r="G19" s="282"/>
      <c r="H19" s="282"/>
      <c r="I19" s="282"/>
    </row>
    <row r="20" spans="1:10" ht="15">
      <c r="A20" s="228"/>
      <c r="B20" s="222" t="s">
        <v>193</v>
      </c>
      <c r="C20" s="228" t="s">
        <v>194</v>
      </c>
      <c r="D20" s="234">
        <v>6.4999999999999997E-3</v>
      </c>
    </row>
    <row r="21" spans="1:10" ht="15">
      <c r="A21" s="228"/>
      <c r="B21" s="222" t="s">
        <v>195</v>
      </c>
      <c r="C21" s="228" t="s">
        <v>196</v>
      </c>
      <c r="D21" s="234">
        <v>0.03</v>
      </c>
      <c r="F21" s="282"/>
      <c r="G21" s="282"/>
      <c r="H21" s="282"/>
      <c r="I21" s="282"/>
    </row>
    <row r="22" spans="1:10" ht="15">
      <c r="A22" s="228"/>
      <c r="B22" s="222" t="s">
        <v>197</v>
      </c>
      <c r="C22" s="228" t="s">
        <v>198</v>
      </c>
      <c r="D22" s="234">
        <v>0.03</v>
      </c>
    </row>
    <row r="23" spans="1:10" ht="15.75">
      <c r="A23" s="221"/>
      <c r="B23" s="229"/>
      <c r="C23" s="233" t="s">
        <v>190</v>
      </c>
      <c r="D23" s="235">
        <f>SUM(D20:D22)</f>
        <v>6.6500000000000004E-2</v>
      </c>
    </row>
    <row r="24" spans="1:10" ht="15.75">
      <c r="A24" s="236"/>
      <c r="B24" s="237"/>
      <c r="C24" s="238" t="s">
        <v>199</v>
      </c>
      <c r="D24" s="239">
        <f>+(((1+D12)*(1+D15)*(1+D18))/(1-D23)-1)</f>
        <v>0.25006948044991995</v>
      </c>
    </row>
    <row r="25" spans="1:10" ht="15">
      <c r="A25" s="283" t="s">
        <v>200</v>
      </c>
      <c r="B25" s="284"/>
      <c r="C25" s="284"/>
      <c r="D25" s="285"/>
    </row>
    <row r="26" spans="1:10" ht="15">
      <c r="A26" s="240"/>
      <c r="B26" s="241"/>
      <c r="C26" s="241"/>
      <c r="D26" s="242"/>
    </row>
    <row r="27" spans="1:10" ht="15">
      <c r="A27" s="286" t="s">
        <v>201</v>
      </c>
      <c r="B27" s="287"/>
      <c r="C27" s="287"/>
      <c r="D27" s="243"/>
    </row>
    <row r="28" spans="1:10" ht="15.75">
      <c r="A28" s="244"/>
      <c r="B28" s="245"/>
      <c r="C28" s="246"/>
      <c r="D28" s="247"/>
    </row>
    <row r="29" spans="1:10" ht="15">
      <c r="A29" s="248"/>
      <c r="B29" s="249"/>
      <c r="C29" s="250" t="s">
        <v>202</v>
      </c>
      <c r="D29" s="251"/>
      <c r="F29" s="281" t="s">
        <v>203</v>
      </c>
      <c r="G29" s="281"/>
      <c r="H29" s="281"/>
      <c r="I29" s="281"/>
      <c r="J29" s="281"/>
    </row>
    <row r="30" spans="1:10" ht="15">
      <c r="A30" s="248"/>
      <c r="B30" s="249"/>
      <c r="C30" s="252" t="s">
        <v>204</v>
      </c>
      <c r="D30" s="251"/>
      <c r="F30" s="227"/>
      <c r="G30" s="227"/>
      <c r="H30" s="227"/>
      <c r="I30" s="227"/>
      <c r="J30" s="227"/>
    </row>
    <row r="31" spans="1:10" ht="15">
      <c r="A31" s="253"/>
      <c r="B31" s="254"/>
      <c r="C31" s="255"/>
      <c r="D31" s="256"/>
      <c r="F31" s="281" t="s">
        <v>205</v>
      </c>
      <c r="G31" s="281"/>
      <c r="H31" s="281"/>
      <c r="I31" s="281"/>
      <c r="J31" s="281"/>
    </row>
    <row r="33" spans="1:10">
      <c r="A33" s="281" t="s">
        <v>206</v>
      </c>
      <c r="B33" s="281"/>
      <c r="C33" s="281"/>
      <c r="D33" s="281"/>
      <c r="E33" s="281"/>
      <c r="F33" s="281"/>
      <c r="G33" s="281"/>
      <c r="H33" s="281"/>
      <c r="I33" s="281"/>
      <c r="J33" s="281"/>
    </row>
    <row r="34" spans="1:10">
      <c r="A34" s="281"/>
      <c r="B34" s="281"/>
      <c r="C34" s="281"/>
      <c r="D34" s="281"/>
      <c r="E34" s="281"/>
      <c r="F34" s="281"/>
      <c r="G34" s="281"/>
      <c r="H34" s="281"/>
      <c r="I34" s="281"/>
      <c r="J34" s="281"/>
    </row>
    <row r="37" spans="1:10" s="257" customFormat="1" ht="12.75">
      <c r="B37" s="258"/>
      <c r="C37" s="259" t="s">
        <v>207</v>
      </c>
      <c r="D37" s="260"/>
      <c r="E37" s="261"/>
      <c r="F37" s="258"/>
      <c r="G37" s="262"/>
      <c r="H37" s="262"/>
      <c r="I37" s="262"/>
      <c r="J37" s="263"/>
    </row>
    <row r="40" spans="1:10" s="257" customFormat="1" ht="12.75">
      <c r="B40" s="258"/>
      <c r="C40" s="259" t="s">
        <v>208</v>
      </c>
      <c r="D40" s="258"/>
      <c r="E40" s="264" t="s">
        <v>209</v>
      </c>
      <c r="F40" s="258"/>
      <c r="G40" s="262"/>
      <c r="H40" s="262"/>
      <c r="I40" s="262"/>
      <c r="J40" s="263"/>
    </row>
    <row r="41" spans="1:10" s="257" customFormat="1">
      <c r="B41" s="258"/>
      <c r="C41" s="259" t="s">
        <v>210</v>
      </c>
      <c r="D41"/>
      <c r="E41" s="264" t="s">
        <v>211</v>
      </c>
      <c r="F41"/>
      <c r="G41" s="262"/>
      <c r="H41" s="262"/>
      <c r="I41" s="262"/>
      <c r="J41" s="263"/>
    </row>
    <row r="42" spans="1:10" s="257" customFormat="1">
      <c r="B42" s="258"/>
      <c r="C42" s="259" t="s">
        <v>212</v>
      </c>
      <c r="D42"/>
      <c r="E42" s="261"/>
      <c r="F42"/>
      <c r="G42" s="262"/>
      <c r="H42" s="262"/>
      <c r="I42" s="262"/>
      <c r="J42" s="263"/>
    </row>
    <row r="43" spans="1:10" s="257" customFormat="1">
      <c r="B43" s="258"/>
      <c r="C43" s="258"/>
      <c r="D43"/>
      <c r="E43" s="261"/>
      <c r="F43" s="258"/>
      <c r="G43" s="262"/>
      <c r="H43" s="262"/>
      <c r="I43" s="262"/>
      <c r="J43" s="263"/>
    </row>
  </sheetData>
  <mergeCells count="13">
    <mergeCell ref="F17:I17"/>
    <mergeCell ref="A5:D5"/>
    <mergeCell ref="A6:D6"/>
    <mergeCell ref="F10:J10"/>
    <mergeCell ref="F13:I13"/>
    <mergeCell ref="F15:I15"/>
    <mergeCell ref="A33:J34"/>
    <mergeCell ref="F19:I19"/>
    <mergeCell ref="F21:I21"/>
    <mergeCell ref="A25:D25"/>
    <mergeCell ref="A27:C27"/>
    <mergeCell ref="F29:J29"/>
    <mergeCell ref="F31:J31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Memorial de calculo</vt:lpstr>
      <vt:lpstr>1 SALA - 110V_BLOCOS</vt:lpstr>
      <vt:lpstr>Cronograma fisico financeiro</vt:lpstr>
      <vt:lpstr>BDI</vt:lpstr>
      <vt:lpstr>'1 SALA - 110V_BLOCOS'!Area_de_impressao</vt:lpstr>
      <vt:lpstr>'1 SALA - 110V_BLOCOS'!Titulos_de_impressao</vt:lpstr>
    </vt:vector>
  </TitlesOfParts>
  <Company>Fnde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Prefeitura</cp:lastModifiedBy>
  <cp:lastPrinted>2020-04-01T11:45:09Z</cp:lastPrinted>
  <dcterms:created xsi:type="dcterms:W3CDTF">2012-10-15T18:57:41Z</dcterms:created>
  <dcterms:modified xsi:type="dcterms:W3CDTF">2021-03-11T13:37:09Z</dcterms:modified>
</cp:coreProperties>
</file>