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15" windowWidth="18960" windowHeight="10725"/>
  </bookViews>
  <sheets>
    <sheet name="PLANILHA ORÇAMENTARIA" sheetId="1" r:id="rId1"/>
    <sheet name="CRONOGRAMA FISICO FINANCEIRO" sheetId="3" r:id="rId2"/>
    <sheet name="BDI CALCULADO" sheetId="4" r:id="rId3"/>
  </sheets>
  <externalReferences>
    <externalReference r:id="rId4"/>
  </externalReferences>
  <calcPr calcId="124519"/>
</workbook>
</file>

<file path=xl/calcChain.xml><?xml version="1.0" encoding="utf-8"?>
<calcChain xmlns="http://schemas.openxmlformats.org/spreadsheetml/2006/main">
  <c r="A8" i="4"/>
  <c r="A7"/>
  <c r="A6"/>
  <c r="A5"/>
  <c r="E47" i="3"/>
  <c r="E46"/>
  <c r="B48"/>
  <c r="B47"/>
  <c r="B46"/>
  <c r="B44"/>
  <c r="C42" i="4"/>
  <c r="D28"/>
  <c r="D23"/>
  <c r="D20"/>
  <c r="D17"/>
  <c r="D29" s="1"/>
  <c r="A6" i="3"/>
  <c r="A5"/>
  <c r="A4"/>
  <c r="A3"/>
  <c r="M32"/>
  <c r="J28"/>
  <c r="G28"/>
  <c r="F28"/>
  <c r="H20"/>
  <c r="D34"/>
  <c r="N34" s="1"/>
  <c r="D32"/>
  <c r="N32" s="1"/>
  <c r="D30"/>
  <c r="I30" s="1"/>
  <c r="D28"/>
  <c r="H28" s="1"/>
  <c r="D26"/>
  <c r="L26" s="1"/>
  <c r="D24"/>
  <c r="G24" s="1"/>
  <c r="D20"/>
  <c r="D18"/>
  <c r="E18" s="1"/>
  <c r="D16"/>
  <c r="E16" s="1"/>
  <c r="D14"/>
  <c r="D12"/>
  <c r="B33"/>
  <c r="B31"/>
  <c r="B29"/>
  <c r="B27"/>
  <c r="B25"/>
  <c r="B23"/>
  <c r="B21"/>
  <c r="B19"/>
  <c r="B17"/>
  <c r="B15"/>
  <c r="B13"/>
  <c r="K28"/>
  <c r="M28"/>
  <c r="A9"/>
  <c r="I37" i="1"/>
  <c r="I232"/>
  <c r="I227"/>
  <c r="I219"/>
  <c r="I213"/>
  <c r="I156"/>
  <c r="I91"/>
  <c r="I41"/>
  <c r="I33"/>
  <c r="I22"/>
  <c r="I13"/>
  <c r="G26" i="3" l="1"/>
  <c r="J26"/>
  <c r="I24"/>
  <c r="I26"/>
  <c r="M26"/>
  <c r="I28"/>
  <c r="K26"/>
  <c r="F26"/>
  <c r="F24"/>
  <c r="F41" s="1"/>
  <c r="H26"/>
  <c r="E14"/>
  <c r="E41" s="1"/>
  <c r="E12"/>
  <c r="F14"/>
  <c r="H24"/>
  <c r="L28"/>
  <c r="H30"/>
  <c r="M34"/>
  <c r="H18" i="1"/>
  <c r="I18" s="1"/>
  <c r="H70"/>
  <c r="I70" s="1"/>
  <c r="H212"/>
  <c r="I212" s="1"/>
  <c r="H211"/>
  <c r="I211" s="1"/>
  <c r="H137"/>
  <c r="I137" s="1"/>
  <c r="H136"/>
  <c r="I136" s="1"/>
  <c r="H97" l="1"/>
  <c r="I97" s="1"/>
  <c r="H96"/>
  <c r="I96" s="1"/>
  <c r="H106" l="1"/>
  <c r="I106" s="1"/>
  <c r="H155"/>
  <c r="I155" s="1"/>
  <c r="I154"/>
  <c r="H154"/>
  <c r="H153"/>
  <c r="I153" s="1"/>
  <c r="H152"/>
  <c r="I152" s="1"/>
  <c r="H151"/>
  <c r="I151" s="1"/>
  <c r="H150"/>
  <c r="I150" s="1"/>
  <c r="H149"/>
  <c r="I149" s="1"/>
  <c r="H148"/>
  <c r="I148" s="1"/>
  <c r="H147"/>
  <c r="I147" s="1"/>
  <c r="H132" l="1"/>
  <c r="I132" s="1"/>
  <c r="H103"/>
  <c r="I103" s="1"/>
  <c r="H105"/>
  <c r="I105" s="1"/>
  <c r="H104"/>
  <c r="I104" s="1"/>
  <c r="H102"/>
  <c r="I102" s="1"/>
  <c r="H101"/>
  <c r="I101" s="1"/>
  <c r="H100"/>
  <c r="I100" s="1"/>
  <c r="H99"/>
  <c r="I99" s="1"/>
  <c r="H98"/>
  <c r="I98" s="1"/>
  <c r="H95"/>
  <c r="I95" s="1"/>
  <c r="H94"/>
  <c r="I94" s="1"/>
  <c r="H230" l="1"/>
  <c r="I230" s="1"/>
  <c r="H231"/>
  <c r="I231" s="1"/>
  <c r="H229"/>
  <c r="I229" s="1"/>
  <c r="H222"/>
  <c r="I222" s="1"/>
  <c r="H223"/>
  <c r="I223" s="1"/>
  <c r="H224"/>
  <c r="I224" s="1"/>
  <c r="H225"/>
  <c r="I225" s="1"/>
  <c r="H226"/>
  <c r="I226" s="1"/>
  <c r="H221"/>
  <c r="I221" s="1"/>
  <c r="H216"/>
  <c r="I216" s="1"/>
  <c r="H217"/>
  <c r="I217" s="1"/>
  <c r="H218"/>
  <c r="I218" s="1"/>
  <c r="H215"/>
  <c r="I215" s="1"/>
  <c r="H160"/>
  <c r="I160" s="1"/>
  <c r="H161"/>
  <c r="I161" s="1"/>
  <c r="H162"/>
  <c r="I162" s="1"/>
  <c r="H163"/>
  <c r="I163" s="1"/>
  <c r="H164"/>
  <c r="I164" s="1"/>
  <c r="H165"/>
  <c r="I165" s="1"/>
  <c r="H166"/>
  <c r="I166" s="1"/>
  <c r="H167"/>
  <c r="I167" s="1"/>
  <c r="H168"/>
  <c r="I168" s="1"/>
  <c r="H169"/>
  <c r="I169" s="1"/>
  <c r="H170"/>
  <c r="I170" s="1"/>
  <c r="H171"/>
  <c r="I171" s="1"/>
  <c r="H172"/>
  <c r="I172" s="1"/>
  <c r="H173"/>
  <c r="I173" s="1"/>
  <c r="H174"/>
  <c r="I174" s="1"/>
  <c r="H175"/>
  <c r="I175" s="1"/>
  <c r="H176"/>
  <c r="I176" s="1"/>
  <c r="H177"/>
  <c r="I177" s="1"/>
  <c r="H179"/>
  <c r="I179" s="1"/>
  <c r="H180"/>
  <c r="I180" s="1"/>
  <c r="H181"/>
  <c r="I181" s="1"/>
  <c r="H182"/>
  <c r="I182" s="1"/>
  <c r="H183"/>
  <c r="I183" s="1"/>
  <c r="H184"/>
  <c r="I184" s="1"/>
  <c r="H185"/>
  <c r="I185" s="1"/>
  <c r="H186"/>
  <c r="I186" s="1"/>
  <c r="H187"/>
  <c r="I187" s="1"/>
  <c r="H188"/>
  <c r="I188" s="1"/>
  <c r="H189"/>
  <c r="I189" s="1"/>
  <c r="H190"/>
  <c r="I190" s="1"/>
  <c r="H191"/>
  <c r="I191" s="1"/>
  <c r="H192"/>
  <c r="I192" s="1"/>
  <c r="H194"/>
  <c r="I194" s="1"/>
  <c r="H195"/>
  <c r="I195" s="1"/>
  <c r="H196"/>
  <c r="I196" s="1"/>
  <c r="H197"/>
  <c r="I197" s="1"/>
  <c r="H198"/>
  <c r="I198" s="1"/>
  <c r="H199"/>
  <c r="I199" s="1"/>
  <c r="H200"/>
  <c r="I200" s="1"/>
  <c r="H202"/>
  <c r="I202" s="1"/>
  <c r="H203"/>
  <c r="I203" s="1"/>
  <c r="H204"/>
  <c r="I204" s="1"/>
  <c r="H205"/>
  <c r="I205" s="1"/>
  <c r="H207"/>
  <c r="I207" s="1"/>
  <c r="H208"/>
  <c r="I208" s="1"/>
  <c r="H209"/>
  <c r="I209" s="1"/>
  <c r="H159"/>
  <c r="I159" s="1"/>
  <c r="H107"/>
  <c r="I107" s="1"/>
  <c r="H108"/>
  <c r="I108" s="1"/>
  <c r="H109"/>
  <c r="I109" s="1"/>
  <c r="H110"/>
  <c r="I110" s="1"/>
  <c r="H111"/>
  <c r="I111" s="1"/>
  <c r="H112"/>
  <c r="I112" s="1"/>
  <c r="H113"/>
  <c r="I113" s="1"/>
  <c r="H114"/>
  <c r="I114" s="1"/>
  <c r="H115"/>
  <c r="I115" s="1"/>
  <c r="H116"/>
  <c r="I116" s="1"/>
  <c r="H117"/>
  <c r="I117" s="1"/>
  <c r="H118"/>
  <c r="I118" s="1"/>
  <c r="H119"/>
  <c r="I119" s="1"/>
  <c r="H120"/>
  <c r="I120" s="1"/>
  <c r="H121"/>
  <c r="I121" s="1"/>
  <c r="H123"/>
  <c r="I123" s="1"/>
  <c r="H124"/>
  <c r="I124" s="1"/>
  <c r="H125"/>
  <c r="I125" s="1"/>
  <c r="H127"/>
  <c r="I127" s="1"/>
  <c r="H128"/>
  <c r="I128" s="1"/>
  <c r="H129"/>
  <c r="I129" s="1"/>
  <c r="H130"/>
  <c r="I130" s="1"/>
  <c r="H131"/>
  <c r="I131" s="1"/>
  <c r="H133"/>
  <c r="I133" s="1"/>
  <c r="H135"/>
  <c r="I135" s="1"/>
  <c r="H138"/>
  <c r="I138" s="1"/>
  <c r="H139"/>
  <c r="I139" s="1"/>
  <c r="H140"/>
  <c r="I140" s="1"/>
  <c r="H141"/>
  <c r="I141" s="1"/>
  <c r="H142"/>
  <c r="I142" s="1"/>
  <c r="H143"/>
  <c r="I143" s="1"/>
  <c r="H144"/>
  <c r="I144" s="1"/>
  <c r="H145"/>
  <c r="I145" s="1"/>
  <c r="H75"/>
  <c r="I75" s="1"/>
  <c r="H76"/>
  <c r="I76" s="1"/>
  <c r="H77"/>
  <c r="I77" s="1"/>
  <c r="H78"/>
  <c r="I78" s="1"/>
  <c r="H79"/>
  <c r="I79" s="1"/>
  <c r="H80"/>
  <c r="I80" s="1"/>
  <c r="H81"/>
  <c r="I81" s="1"/>
  <c r="H83"/>
  <c r="I83" s="1"/>
  <c r="H84"/>
  <c r="I84" s="1"/>
  <c r="H85"/>
  <c r="I85" s="1"/>
  <c r="H86"/>
  <c r="I86" s="1"/>
  <c r="H88"/>
  <c r="I88" s="1"/>
  <c r="H89"/>
  <c r="I89" s="1"/>
  <c r="H90"/>
  <c r="I90" s="1"/>
  <c r="H74"/>
  <c r="I74" s="1"/>
  <c r="H45"/>
  <c r="I45" s="1"/>
  <c r="H46"/>
  <c r="I46" s="1"/>
  <c r="H47"/>
  <c r="I47" s="1"/>
  <c r="H48"/>
  <c r="I48" s="1"/>
  <c r="H49"/>
  <c r="I49" s="1"/>
  <c r="H50"/>
  <c r="I50" s="1"/>
  <c r="I71" s="1"/>
  <c r="H51"/>
  <c r="I51" s="1"/>
  <c r="H52"/>
  <c r="I52" s="1"/>
  <c r="H54"/>
  <c r="I54" s="1"/>
  <c r="H55"/>
  <c r="I55" s="1"/>
  <c r="H56"/>
  <c r="I56" s="1"/>
  <c r="H57"/>
  <c r="I57" s="1"/>
  <c r="H58"/>
  <c r="I58" s="1"/>
  <c r="H59"/>
  <c r="I59" s="1"/>
  <c r="H60"/>
  <c r="I60" s="1"/>
  <c r="H62"/>
  <c r="I62" s="1"/>
  <c r="H63"/>
  <c r="I63" s="1"/>
  <c r="H64"/>
  <c r="I64" s="1"/>
  <c r="H65"/>
  <c r="I65" s="1"/>
  <c r="H66"/>
  <c r="I66" s="1"/>
  <c r="H67"/>
  <c r="I67" s="1"/>
  <c r="H69"/>
  <c r="I69" s="1"/>
  <c r="H44"/>
  <c r="I44" s="1"/>
  <c r="H39"/>
  <c r="I39" s="1"/>
  <c r="H40"/>
  <c r="I40" s="1"/>
  <c r="H35"/>
  <c r="I35" s="1"/>
  <c r="H24"/>
  <c r="I24" s="1"/>
  <c r="H25"/>
  <c r="I25" s="1"/>
  <c r="H26"/>
  <c r="I26" s="1"/>
  <c r="H28"/>
  <c r="I28" s="1"/>
  <c r="H29"/>
  <c r="I29" s="1"/>
  <c r="H30"/>
  <c r="I30" s="1"/>
  <c r="H31"/>
  <c r="I31" s="1"/>
  <c r="H32"/>
  <c r="I32" s="1"/>
  <c r="H16"/>
  <c r="I16" s="1"/>
  <c r="H17"/>
  <c r="I17" s="1"/>
  <c r="H19"/>
  <c r="I19" s="1"/>
  <c r="H20"/>
  <c r="I20" s="1"/>
  <c r="H21"/>
  <c r="I21" s="1"/>
  <c r="H15"/>
  <c r="I15" s="1"/>
  <c r="H12"/>
  <c r="I12" s="1"/>
  <c r="H11"/>
  <c r="I11" s="1"/>
  <c r="I233" l="1"/>
  <c r="D22" i="3"/>
  <c r="K22" l="1"/>
  <c r="K41" s="1"/>
  <c r="K40" s="1"/>
  <c r="L22"/>
  <c r="L41" s="1"/>
  <c r="H22"/>
  <c r="H41" s="1"/>
  <c r="M22"/>
  <c r="M41" s="1"/>
  <c r="N22"/>
  <c r="N41" s="1"/>
  <c r="N40" s="1"/>
  <c r="G22"/>
  <c r="G41" s="1"/>
  <c r="G40" s="1"/>
  <c r="J22"/>
  <c r="J41" s="1"/>
  <c r="D41"/>
  <c r="I22"/>
  <c r="I41" s="1"/>
  <c r="I40" s="1"/>
  <c r="D21"/>
  <c r="L40" l="1"/>
  <c r="J40"/>
  <c r="H40"/>
  <c r="D13"/>
  <c r="D33"/>
  <c r="D17"/>
  <c r="F40"/>
  <c r="D19"/>
  <c r="E40"/>
  <c r="D31"/>
  <c r="O41"/>
  <c r="D27"/>
  <c r="D11"/>
  <c r="D29"/>
  <c r="D25"/>
  <c r="D15"/>
  <c r="D23"/>
  <c r="M40"/>
  <c r="D40" l="1"/>
  <c r="O40" s="1"/>
</calcChain>
</file>

<file path=xl/sharedStrings.xml><?xml version="1.0" encoding="utf-8"?>
<sst xmlns="http://schemas.openxmlformats.org/spreadsheetml/2006/main" count="932" uniqueCount="519">
  <si>
    <t>PLANILHA ORÇAMENTÁRIA</t>
  </si>
  <si>
    <r>
      <rPr>
        <b/>
        <sz val="10"/>
        <rFont val="Liberation Sans Narrow"/>
        <family val="2"/>
      </rPr>
      <t>Nº</t>
    </r>
  </si>
  <si>
    <r>
      <rPr>
        <b/>
        <sz val="10"/>
        <rFont val="Liberation Sans Narrow"/>
        <family val="2"/>
      </rPr>
      <t>ITEM</t>
    </r>
  </si>
  <si>
    <r>
      <rPr>
        <b/>
        <sz val="10"/>
        <rFont val="Liberation Sans Narrow"/>
        <family val="2"/>
      </rPr>
      <t>DISCRIMINAÇÃO</t>
    </r>
  </si>
  <si>
    <r>
      <rPr>
        <b/>
        <sz val="10"/>
        <rFont val="Liberation Sans Narrow"/>
        <family val="2"/>
      </rPr>
      <t>UNID</t>
    </r>
  </si>
  <si>
    <r>
      <rPr>
        <b/>
        <sz val="10"/>
        <rFont val="Liberation Sans Narrow"/>
        <family val="2"/>
      </rPr>
      <t>QDE</t>
    </r>
  </si>
  <si>
    <t>AMPLIAÇÃO</t>
  </si>
  <si>
    <r>
      <rPr>
        <sz val="10"/>
        <rFont val="Liberation Sans Narrow"/>
        <family val="2"/>
      </rPr>
      <t>sinapi</t>
    </r>
  </si>
  <si>
    <r>
      <rPr>
        <sz val="10"/>
        <rFont val="Liberation Sans Narrow"/>
        <family val="2"/>
      </rPr>
      <t>M2</t>
    </r>
  </si>
  <si>
    <r>
      <rPr>
        <sz val="10"/>
        <rFont val="Liberation Sans Narrow"/>
        <family val="2"/>
      </rPr>
      <t>2.1</t>
    </r>
  </si>
  <si>
    <r>
      <rPr>
        <sz val="10"/>
        <rFont val="Liberation Sans Narrow"/>
        <family val="2"/>
      </rPr>
      <t>ESCAVACAO MANUAL DE VALAS OU FUNDAÇÕES</t>
    </r>
  </si>
  <si>
    <r>
      <rPr>
        <sz val="10"/>
        <rFont val="Liberation Sans Narrow"/>
        <family val="2"/>
      </rPr>
      <t>M3</t>
    </r>
  </si>
  <si>
    <r>
      <rPr>
        <sz val="10"/>
        <rFont val="Liberation Sans Narrow"/>
        <family val="2"/>
      </rPr>
      <t>2.2</t>
    </r>
  </si>
  <si>
    <r>
      <rPr>
        <sz val="10"/>
        <rFont val="Liberation Sans Narrow"/>
        <family val="2"/>
      </rPr>
      <t>REATERRO DE VALA/CAVA COM MATERIAL REAPROVEITADO - FUNDAÇÃO</t>
    </r>
  </si>
  <si>
    <r>
      <rPr>
        <sz val="10"/>
        <rFont val="Liberation Sans Narrow"/>
        <family val="2"/>
      </rPr>
      <t>3.1</t>
    </r>
  </si>
  <si>
    <r>
      <rPr>
        <sz val="10"/>
        <rFont val="Liberation Sans Narrow"/>
        <family val="2"/>
      </rPr>
      <t>3.2</t>
    </r>
  </si>
  <si>
    <r>
      <rPr>
        <sz val="10"/>
        <rFont val="Liberation Sans Narrow"/>
        <family val="2"/>
      </rPr>
      <t>COBERTURA EM TELHA CERAMICA TIPO FRANCESA, EXCLUINDO MADEIRAMENTO</t>
    </r>
  </si>
  <si>
    <r>
      <rPr>
        <sz val="10"/>
        <rFont val="Liberation Sans Narrow"/>
        <family val="2"/>
      </rPr>
      <t>comp</t>
    </r>
  </si>
  <si>
    <r>
      <rPr>
        <sz val="10"/>
        <rFont val="Liberation Sans Narrow"/>
        <family val="2"/>
      </rPr>
      <t>3.3</t>
    </r>
  </si>
  <si>
    <r>
      <rPr>
        <sz val="10"/>
        <rFont val="Liberation Sans Narrow"/>
        <family val="2"/>
      </rPr>
      <t>3.4</t>
    </r>
  </si>
  <si>
    <r>
      <rPr>
        <sz val="10"/>
        <rFont val="Liberation Sans Narrow"/>
        <family val="2"/>
      </rPr>
      <t>CUMEEIRA COM TELHA CERAMICA EMBOÇADA COM ARGAMASSA TRACO 1:2:8 (CIMENTO,
CAL E AREIA)</t>
    </r>
  </si>
  <si>
    <r>
      <rPr>
        <sz val="10"/>
        <rFont val="Liberation Sans Narrow"/>
        <family val="2"/>
      </rPr>
      <t>M</t>
    </r>
  </si>
  <si>
    <r>
      <rPr>
        <sz val="10"/>
        <rFont val="Liberation Sans Narrow"/>
        <family val="2"/>
      </rPr>
      <t>3.5</t>
    </r>
  </si>
  <si>
    <r>
      <rPr>
        <sz val="10"/>
        <rFont val="Liberation Sans Narrow"/>
        <family val="2"/>
      </rPr>
      <t>CALHA EM CHAPA DE ACO GALVANIZADO</t>
    </r>
  </si>
  <si>
    <r>
      <rPr>
        <sz val="10"/>
        <rFont val="Liberation Sans Narrow"/>
        <family val="2"/>
      </rPr>
      <t>3.6</t>
    </r>
  </si>
  <si>
    <r>
      <rPr>
        <sz val="10"/>
        <rFont val="Liberation Sans Narrow"/>
        <family val="2"/>
      </rPr>
      <t>RUFOS, CONTRA-RUFOS, AGUA-FURTADA EM CHAPA DE ACO GALVANIZADO</t>
    </r>
  </si>
  <si>
    <r>
      <rPr>
        <sz val="10"/>
        <rFont val="Liberation Sans Narrow"/>
        <family val="2"/>
      </rPr>
      <t>ARMACAO  ACO  CA-50,  DIAM. 6,3 (1/4) À 12,5MM(1/2)  - FORNECIMENTO/  CORTE(PERDA  DE
10%) / DOBRA / COLOCAÇÃO</t>
    </r>
  </si>
  <si>
    <r>
      <rPr>
        <sz val="10"/>
        <rFont val="Liberation Sans Narrow"/>
        <family val="2"/>
      </rPr>
      <t>KG</t>
    </r>
  </si>
  <si>
    <r>
      <rPr>
        <sz val="10"/>
        <rFont val="Liberation Sans Narrow"/>
        <family val="2"/>
      </rPr>
      <t>4.4</t>
    </r>
  </si>
  <si>
    <r>
      <rPr>
        <sz val="10"/>
        <rFont val="Liberation Sans Narrow"/>
        <family val="2"/>
      </rPr>
      <t>FORMA DE MADEIRA COMUM PARA FUNDACOES</t>
    </r>
  </si>
  <si>
    <r>
      <rPr>
        <sz val="10"/>
        <rFont val="Liberation Sans Narrow"/>
        <family val="2"/>
      </rPr>
      <t>4.5</t>
    </r>
  </si>
  <si>
    <r>
      <rPr>
        <sz val="10"/>
        <rFont val="Liberation Sans Narrow"/>
        <family val="2"/>
      </rPr>
      <t>ARMACAO DE ACO CA-60 DIAM. 3,4 A 6,0MM - FORNECIMENTO / CORTE (C/PERDA DE 10%) /
DOBRA / COLOCAÇÃO</t>
    </r>
  </si>
  <si>
    <r>
      <rPr>
        <sz val="10"/>
        <rFont val="Liberation Sans Narrow"/>
        <family val="2"/>
      </rPr>
      <t>4.7</t>
    </r>
  </si>
  <si>
    <r>
      <rPr>
        <sz val="10"/>
        <rFont val="Liberation Sans Narrow"/>
        <family val="2"/>
      </rPr>
      <t>CONCRETO USINADO BOMBEADO FCK=25MPA, INCLUSIVE COLOCAÇÃO, ESPALHAMENTO
E ACABAMENTO</t>
    </r>
  </si>
  <si>
    <r>
      <rPr>
        <b/>
        <sz val="10"/>
        <rFont val="Liberation Sans Narrow"/>
        <family val="2"/>
      </rPr>
      <t>ESTRUTURA</t>
    </r>
  </si>
  <si>
    <r>
      <rPr>
        <sz val="10"/>
        <rFont val="Liberation Sans Narrow"/>
        <family val="2"/>
      </rPr>
      <t>4.8</t>
    </r>
  </si>
  <si>
    <r>
      <rPr>
        <sz val="10"/>
        <rFont val="Liberation Sans Narrow"/>
        <family val="2"/>
      </rPr>
      <t>FORMA PARA ESTRUTURAS DE CONCRETO (PILAR, VIGA E LAJE) EM CHAPA DE MADEIRA COMPENSADA   RESINADA,   DE   1,10   X   2,20,   ESPESSURA   =   12   MM,   05   UTILIZACOES.
(FABRICACAO, MONTAGEM E DESMONTAGEM)</t>
    </r>
  </si>
  <si>
    <r>
      <rPr>
        <sz val="10"/>
        <rFont val="Liberation Sans Narrow"/>
        <family val="2"/>
      </rPr>
      <t>4.9</t>
    </r>
  </si>
  <si>
    <r>
      <rPr>
        <sz val="10"/>
        <rFont val="Liberation Sans Narrow"/>
        <family val="2"/>
      </rPr>
      <t>4.10</t>
    </r>
  </si>
  <si>
    <r>
      <rPr>
        <sz val="10"/>
        <rFont val="Liberation Sans Narrow"/>
        <family val="2"/>
      </rPr>
      <t>4.11</t>
    </r>
  </si>
  <si>
    <r>
      <rPr>
        <sz val="10"/>
        <rFont val="Liberation Sans Narrow"/>
        <family val="2"/>
      </rPr>
      <t>4.12</t>
    </r>
  </si>
  <si>
    <r>
      <rPr>
        <sz val="10"/>
        <rFont val="Liberation Sans Narrow"/>
        <family val="2"/>
      </rPr>
      <t>LAJE      PRE-MOLDADA,
COMPLEMENTAR</t>
    </r>
  </si>
  <si>
    <r>
      <rPr>
        <sz val="10"/>
        <rFont val="Liberation Sans Narrow"/>
        <family val="2"/>
      </rPr>
      <t>5.1</t>
    </r>
  </si>
  <si>
    <r>
      <rPr>
        <sz val="10"/>
        <rFont val="Liberation Sans Narrow"/>
        <family val="2"/>
      </rPr>
      <t>ALVENARIA   EM   TIJOLO   CERAMICO   FURADO   10X20X20CM,   1/2   VEZ,   ASSENTADO   EM
ARGAMASSA TRACO 1:2:8 (CIMENTO, CAL E AREIA), JUNTAS 12MM</t>
    </r>
  </si>
  <si>
    <r>
      <rPr>
        <b/>
        <sz val="10"/>
        <rFont val="Liberation Sans Narrow"/>
        <family val="2"/>
      </rPr>
      <t>MUROS</t>
    </r>
  </si>
  <si>
    <r>
      <rPr>
        <sz val="10"/>
        <rFont val="Liberation Sans Narrow"/>
        <family val="2"/>
      </rPr>
      <t>6.2</t>
    </r>
  </si>
  <si>
    <r>
      <rPr>
        <sz val="10"/>
        <rFont val="Liberation Sans Narrow"/>
        <family val="2"/>
      </rPr>
      <t>6.3</t>
    </r>
  </si>
  <si>
    <r>
      <rPr>
        <sz val="10"/>
        <rFont val="Liberation Sans Narrow"/>
        <family val="2"/>
      </rPr>
      <t>PROTECAO  MECANICA  COM  ARGAMASSA  TRACO  1:3  (CIMENTO  E  AREIA),  ESPESSURA  2
CM - Lajes</t>
    </r>
  </si>
  <si>
    <r>
      <rPr>
        <b/>
        <sz val="10"/>
        <rFont val="Liberation Sans Narrow"/>
        <family val="2"/>
      </rPr>
      <t>PISO</t>
    </r>
  </si>
  <si>
    <r>
      <rPr>
        <sz val="10"/>
        <rFont val="Liberation Sans Narrow"/>
        <family val="2"/>
      </rPr>
      <t>7.1</t>
    </r>
  </si>
  <si>
    <r>
      <rPr>
        <sz val="10"/>
        <rFont val="Liberation Sans Narrow"/>
        <family val="2"/>
      </rPr>
      <t>CONTRAPISO   EM   ARGAMASSA   TRACO   1:4   (CIMENTO   E   AREIA),   ESPESSURA   7CM,
PREPARO MANUAL)</t>
    </r>
  </si>
  <si>
    <r>
      <rPr>
        <sz val="10"/>
        <rFont val="Liberation Sans Narrow"/>
        <family val="2"/>
      </rPr>
      <t>7.3</t>
    </r>
  </si>
  <si>
    <r>
      <rPr>
        <sz val="10"/>
        <rFont val="Liberation Sans Narrow"/>
        <family val="2"/>
      </rPr>
      <t>PISO (CALCADA) EM CONCRETO (CIMENTO/AREIA/SEIXO ROLADO) PREPARO MECANICO, E
ESPESSURA DE 7CM (contorno ubs)</t>
    </r>
  </si>
  <si>
    <r>
      <rPr>
        <sz val="10"/>
        <rFont val="Liberation Sans Narrow"/>
        <family val="2"/>
      </rPr>
      <t>7.4</t>
    </r>
  </si>
  <si>
    <r>
      <rPr>
        <sz val="10"/>
        <rFont val="Liberation Sans Narrow"/>
        <family val="2"/>
      </rPr>
      <t>PAVIMENTAÇÃO EM PAVER REJUNTADO COM PÓ  DE PEDRA, INCL BASE DE PÓ DE PEDRA
- (acesso ambulâncias e estacionamento)</t>
    </r>
  </si>
  <si>
    <r>
      <rPr>
        <sz val="10"/>
        <rFont val="Liberation Sans Narrow"/>
        <family val="2"/>
      </rPr>
      <t>7.5</t>
    </r>
  </si>
  <si>
    <r>
      <rPr>
        <sz val="10"/>
        <rFont val="Liberation Sans Narrow"/>
        <family val="2"/>
      </rPr>
      <t>LASTRO DE CASCALHO (estacionamento - h= 10cm)</t>
    </r>
  </si>
  <si>
    <r>
      <rPr>
        <sz val="10"/>
        <rFont val="Liberation Sans Narrow"/>
        <family val="2"/>
      </rPr>
      <t>9.9</t>
    </r>
  </si>
  <si>
    <r>
      <rPr>
        <sz val="10"/>
        <rFont val="Liberation Sans Narrow"/>
        <family val="2"/>
      </rPr>
      <t>PLACA DE SAÍDA DE FIO COM FURO CENTRAL EM CX. 4"X2" PARA PONTO DE CHUVEIRO
OU AQUECEDOR</t>
    </r>
  </si>
  <si>
    <r>
      <rPr>
        <sz val="10"/>
        <rFont val="Liberation Sans Narrow"/>
        <family val="2"/>
      </rPr>
      <t>UN</t>
    </r>
  </si>
  <si>
    <r>
      <rPr>
        <sz val="10"/>
        <rFont val="Liberation Sans Narrow"/>
        <family val="2"/>
      </rPr>
      <t>9.10</t>
    </r>
  </si>
  <si>
    <r>
      <rPr>
        <sz val="10"/>
        <rFont val="Liberation Sans Narrow"/>
        <family val="2"/>
      </rPr>
      <t>TOMADA 20A/127V PADRÃO BRASILEIRO EM CX. 4"X2"</t>
    </r>
  </si>
  <si>
    <r>
      <rPr>
        <sz val="10"/>
        <rFont val="Liberation Sans Narrow"/>
        <family val="2"/>
      </rPr>
      <t>9.11</t>
    </r>
  </si>
  <si>
    <r>
      <rPr>
        <sz val="10"/>
        <rFont val="Liberation Sans Narrow"/>
        <family val="2"/>
      </rPr>
      <t>TOMADA 20A/127V EM CX. 10"X10" DE PISO ALTA</t>
    </r>
  </si>
  <si>
    <r>
      <rPr>
        <sz val="10"/>
        <rFont val="Liberation Sans Narrow"/>
        <family val="2"/>
      </rPr>
      <t>9.12</t>
    </r>
  </si>
  <si>
    <r>
      <rPr>
        <sz val="10"/>
        <rFont val="Liberation Sans Narrow"/>
        <family val="2"/>
      </rPr>
      <t>TOMADA DUPLA 20A/127V PADRÃO BRASILEIRO EM CX. 4"X4"</t>
    </r>
  </si>
  <si>
    <r>
      <rPr>
        <sz val="10"/>
        <rFont val="Liberation Sans Narrow"/>
        <family val="2"/>
      </rPr>
      <t>PT</t>
    </r>
  </si>
  <si>
    <r>
      <rPr>
        <sz val="10"/>
        <rFont val="Liberation Sans Narrow"/>
        <family val="2"/>
      </rPr>
      <t>9.14</t>
    </r>
  </si>
  <si>
    <r>
      <rPr>
        <sz val="10"/>
        <rFont val="Liberation Sans Narrow"/>
        <family val="2"/>
      </rPr>
      <t>INTERRUPTOR C/ 1 TECLA SIMPLES EM CX. 4"X2"</t>
    </r>
  </si>
  <si>
    <r>
      <rPr>
        <sz val="10"/>
        <rFont val="Liberation Sans Narrow"/>
        <family val="2"/>
      </rPr>
      <t>9.15</t>
    </r>
  </si>
  <si>
    <r>
      <rPr>
        <sz val="10"/>
        <rFont val="Liberation Sans Narrow"/>
        <family val="2"/>
      </rPr>
      <t>INTERRUPTOR C/ 2 TECLAS SIMPLES EM CX. 4"X2"</t>
    </r>
  </si>
  <si>
    <r>
      <rPr>
        <sz val="10"/>
        <rFont val="Liberation Sans Narrow"/>
        <family val="2"/>
      </rPr>
      <t>9.16</t>
    </r>
  </si>
  <si>
    <r>
      <rPr>
        <sz val="10"/>
        <rFont val="Liberation Sans Narrow"/>
        <family val="2"/>
      </rPr>
      <t>INTERRUPTOR C/ 3 TECLAS SIMPLES EM CX. 4"X2"</t>
    </r>
  </si>
  <si>
    <r>
      <rPr>
        <sz val="10"/>
        <rFont val="Liberation Sans Narrow"/>
        <family val="2"/>
      </rPr>
      <t>9.17</t>
    </r>
  </si>
  <si>
    <r>
      <rPr>
        <sz val="10"/>
        <rFont val="Liberation Sans Narrow"/>
        <family val="2"/>
      </rPr>
      <t>INTERRUPTOR C/ 4 TECLAS SIMPLES EM CX. 4"X4"</t>
    </r>
  </si>
  <si>
    <r>
      <rPr>
        <sz val="10"/>
        <rFont val="Liberation Sans Narrow"/>
        <family val="2"/>
      </rPr>
      <t>9.18</t>
    </r>
  </si>
  <si>
    <r>
      <rPr>
        <sz val="10"/>
        <rFont val="Liberation Sans Narrow"/>
        <family val="2"/>
      </rPr>
      <t>INTERRUPTOR C/ 1 TECLA PARALELA EM CX. 4"X2"</t>
    </r>
  </si>
  <si>
    <r>
      <rPr>
        <b/>
        <sz val="10"/>
        <rFont val="Liberation Sans Narrow"/>
        <family val="2"/>
      </rPr>
      <t>QPDG</t>
    </r>
  </si>
  <si>
    <r>
      <rPr>
        <sz val="10"/>
        <rFont val="Liberation Sans Narrow"/>
        <family val="2"/>
      </rPr>
      <t>9.20</t>
    </r>
  </si>
  <si>
    <r>
      <rPr>
        <sz val="10"/>
        <rFont val="Liberation Sans Narrow"/>
        <family val="2"/>
      </rPr>
      <t>PAINEL   DE   DISTRIBUIÇÃO   EM   CHAPA   DE   AÇO   16USG,   PARA   ATÉ   18   DISJUNTORES MONOPOLARES,  PINTURA  EM  EPOXI  COR  BEGE,  COM  TRINCO,  ESPELHO  INTERNO  C/ PLAQUETAS DE IDENTIFICAÇÃO EM ACRÍLICO PARA CADA CIRCUITO E PORTA PROJETO.
DEVERÁ ATENDER O SOLICITADO NO DIAGRAMA UNIFILAR EM PROJETO.</t>
    </r>
  </si>
  <si>
    <r>
      <rPr>
        <sz val="10"/>
        <rFont val="Liberation Sans Narrow"/>
        <family val="2"/>
      </rPr>
      <t>9.21</t>
    </r>
  </si>
  <si>
    <r>
      <rPr>
        <sz val="10"/>
        <rFont val="Liberation Sans Narrow"/>
        <family val="2"/>
      </rPr>
      <t>9.22</t>
    </r>
  </si>
  <si>
    <r>
      <rPr>
        <sz val="10"/>
        <rFont val="Liberation Sans Narrow"/>
        <family val="2"/>
      </rPr>
      <t>DISJUNTOR TERMOMAGNÉTICO TRIPOLAR 100A CAPAC. INTERRUP. 25KA-CURVA C</t>
    </r>
  </si>
  <si>
    <r>
      <rPr>
        <sz val="10"/>
        <rFont val="Liberation Sans Narrow"/>
        <family val="2"/>
      </rPr>
      <t>9.23</t>
    </r>
  </si>
  <si>
    <r>
      <rPr>
        <sz val="10"/>
        <rFont val="Liberation Sans Narrow"/>
        <family val="2"/>
      </rPr>
      <t>PARA RAIO TIPO VCL  175V 45KA</t>
    </r>
  </si>
  <si>
    <r>
      <rPr>
        <b/>
        <sz val="10"/>
        <rFont val="Liberation Sans Narrow"/>
        <family val="2"/>
      </rPr>
      <t>QUADROS</t>
    </r>
  </si>
  <si>
    <r>
      <rPr>
        <sz val="10"/>
        <rFont val="Liberation Sans Narrow"/>
        <family val="2"/>
      </rPr>
      <t>9.24</t>
    </r>
  </si>
  <si>
    <r>
      <rPr>
        <sz val="10"/>
        <rFont val="Liberation Sans Narrow"/>
        <family val="2"/>
      </rPr>
      <t>9.25</t>
    </r>
  </si>
  <si>
    <r>
      <rPr>
        <sz val="10"/>
        <rFont val="Liberation Sans Narrow"/>
        <family val="2"/>
      </rPr>
      <t>9.27</t>
    </r>
  </si>
  <si>
    <r>
      <rPr>
        <sz val="10"/>
        <rFont val="Liberation Sans Narrow"/>
        <family val="2"/>
      </rPr>
      <t>9.28</t>
    </r>
  </si>
  <si>
    <r>
      <rPr>
        <sz val="10"/>
        <rFont val="Liberation Sans Narrow"/>
        <family val="2"/>
      </rPr>
      <t>DISJUNTOR TERMOMAGNETICO MONOPOLAR PADRAO NEMA (AMERICANO) 10 A 30A</t>
    </r>
  </si>
  <si>
    <r>
      <rPr>
        <sz val="10"/>
        <rFont val="Liberation Sans Narrow"/>
        <family val="2"/>
      </rPr>
      <t>9.29</t>
    </r>
  </si>
  <si>
    <r>
      <rPr>
        <sz val="10"/>
        <rFont val="Liberation Sans Narrow"/>
        <family val="2"/>
      </rPr>
      <t>DISJUNTOR TERMOMAGNETICO MONOPOLAR PADRAO NEMA (AMERICANO) 35 A 50A</t>
    </r>
  </si>
  <si>
    <r>
      <rPr>
        <sz val="10"/>
        <rFont val="Liberation Sans Narrow"/>
        <family val="2"/>
      </rPr>
      <t>9.30</t>
    </r>
  </si>
  <si>
    <r>
      <rPr>
        <b/>
        <sz val="10"/>
        <rFont val="Liberation Sans Narrow"/>
        <family val="2"/>
      </rPr>
      <t>EQUIPAMENTOS LÓGICA E TELEFONIA</t>
    </r>
  </si>
  <si>
    <r>
      <rPr>
        <sz val="10"/>
        <rFont val="Liberation Sans Narrow"/>
        <family val="2"/>
      </rPr>
      <t>9.31</t>
    </r>
  </si>
  <si>
    <r>
      <rPr>
        <sz val="10"/>
        <rFont val="Liberation Sans Narrow"/>
        <family val="2"/>
      </rPr>
      <t>9.34</t>
    </r>
  </si>
  <si>
    <r>
      <rPr>
        <sz val="10"/>
        <rFont val="Liberation Sans Narrow"/>
        <family val="2"/>
      </rPr>
      <t>PONTO PARA INSTALAÇÃO DE TELEFONIA</t>
    </r>
  </si>
  <si>
    <r>
      <rPr>
        <sz val="10"/>
        <rFont val="Liberation Sans Narrow"/>
        <family val="2"/>
      </rPr>
      <t>9.35</t>
    </r>
  </si>
  <si>
    <r>
      <rPr>
        <sz val="10"/>
        <rFont val="Liberation Sans Narrow"/>
        <family val="2"/>
      </rPr>
      <t>9.36</t>
    </r>
  </si>
  <si>
    <r>
      <rPr>
        <sz val="10"/>
        <rFont val="Liberation Sans Narrow"/>
        <family val="2"/>
      </rPr>
      <t>9.37</t>
    </r>
  </si>
  <si>
    <r>
      <rPr>
        <sz val="10"/>
        <rFont val="Liberation Sans Narrow"/>
        <family val="2"/>
      </rPr>
      <t>9.38</t>
    </r>
  </si>
  <si>
    <r>
      <rPr>
        <sz val="10"/>
        <rFont val="Liberation Sans Narrow"/>
        <family val="2"/>
      </rPr>
      <t>PLACA SAÍDA DE FIO - 4"X4" - ANTENA DE TV</t>
    </r>
  </si>
  <si>
    <r>
      <rPr>
        <sz val="10"/>
        <rFont val="Liberation Sans Narrow"/>
        <family val="2"/>
      </rPr>
      <t>9.39</t>
    </r>
  </si>
  <si>
    <r>
      <rPr>
        <sz val="10"/>
        <rFont val="Liberation Sans Narrow"/>
        <family val="2"/>
      </rPr>
      <t>PONTO PARA INSTALAÇÃO DE ANTENA DE TV</t>
    </r>
  </si>
  <si>
    <r>
      <rPr>
        <sz val="10"/>
        <rFont val="Liberation Sans Narrow"/>
        <family val="2"/>
      </rPr>
      <t>9.40</t>
    </r>
  </si>
  <si>
    <r>
      <rPr>
        <sz val="10"/>
        <rFont val="Liberation Sans Narrow"/>
        <family val="2"/>
      </rPr>
      <t>CAIXA TELEFONICA (400X400X120MM) DE EMBUTIR</t>
    </r>
  </si>
  <si>
    <r>
      <rPr>
        <sz val="10"/>
        <rFont val="Liberation Sans Narrow"/>
        <family val="2"/>
      </rPr>
      <t>9.41</t>
    </r>
  </si>
  <si>
    <r>
      <rPr>
        <b/>
        <sz val="10"/>
        <rFont val="Liberation Sans Narrow"/>
        <family val="2"/>
      </rPr>
      <t>LOUÇAS E APARELHOS SANITÁRIOS</t>
    </r>
  </si>
  <si>
    <r>
      <rPr>
        <sz val="10"/>
        <rFont val="Liberation Sans Narrow"/>
        <family val="2"/>
      </rPr>
      <t>10.1</t>
    </r>
  </si>
  <si>
    <r>
      <rPr>
        <sz val="10"/>
        <rFont val="Liberation Sans Narrow"/>
        <family val="2"/>
      </rPr>
      <t>VASO  SANITARIO  SIFONADO  LOUÇA  BRANCA PADRAO  POPULAR,  COM  CONJUNTO  PARA
FIXAÇAO PARA VASO SANITÁRIO COM PARAFUSO, ARRUELA E BUCHA</t>
    </r>
  </si>
  <si>
    <r>
      <rPr>
        <sz val="10"/>
        <rFont val="Liberation Sans Narrow"/>
        <family val="2"/>
      </rPr>
      <t>10.2</t>
    </r>
  </si>
  <si>
    <r>
      <rPr>
        <sz val="10"/>
        <rFont val="Liberation Sans Narrow"/>
        <family val="2"/>
      </rPr>
      <t>ASSENTO PARA VASO SANITARIO DE PLASTICO PADRAO POPULAR</t>
    </r>
  </si>
  <si>
    <r>
      <rPr>
        <sz val="10"/>
        <rFont val="Liberation Sans Narrow"/>
        <family val="2"/>
      </rPr>
      <t>10.3</t>
    </r>
  </si>
  <si>
    <r>
      <rPr>
        <sz val="10"/>
        <rFont val="Liberation Sans Narrow"/>
        <family val="2"/>
      </rPr>
      <t>VASO   SANITARIO   SIFONADO   LOUÇA   BRANCA   PADRAO   PNE,   COM   CONJUNTO   PARA FIXAÇAO PARA VASO SANITÁRIO COM PARAFUSO, ARRUELA E BUCHA, INCL ASSENTO</t>
    </r>
  </si>
  <si>
    <r>
      <rPr>
        <sz val="10"/>
        <rFont val="Liberation Sans Narrow"/>
        <family val="2"/>
      </rPr>
      <t>10.4</t>
    </r>
  </si>
  <si>
    <r>
      <rPr>
        <sz val="10"/>
        <rFont val="Liberation Sans Narrow"/>
        <family val="2"/>
      </rPr>
      <t>PORTA PAPEL HIGIÊNICO ROLÃO EM PLASTICO ABS</t>
    </r>
  </si>
  <si>
    <r>
      <rPr>
        <sz val="10"/>
        <rFont val="Liberation Sans Narrow"/>
        <family val="2"/>
      </rPr>
      <t>10.5</t>
    </r>
  </si>
  <si>
    <r>
      <rPr>
        <sz val="10"/>
        <rFont val="Liberation Sans Narrow"/>
        <family val="2"/>
      </rPr>
      <t>LAVATORIO  LOUCA  BRANCA  SUSPENSO  29,5  X  39,0CM,  PADRAO  POPULAR,  COM  SIFAO PLASTICO TIPO COPO 1", VALVULA EM PLASTICO BRANCO 1" E CONJUNTO PARA FIXACAO</t>
    </r>
  </si>
  <si>
    <r>
      <rPr>
        <sz val="10"/>
        <rFont val="Liberation Sans Narrow"/>
        <family val="2"/>
      </rPr>
      <t>10.6</t>
    </r>
  </si>
  <si>
    <r>
      <rPr>
        <sz val="10"/>
        <rFont val="Liberation Sans Narrow"/>
        <family val="2"/>
      </rPr>
      <t>10.7</t>
    </r>
  </si>
  <si>
    <r>
      <rPr>
        <sz val="10"/>
        <rFont val="Liberation Sans Narrow"/>
        <family val="2"/>
      </rPr>
      <t>PORTA SABONETE LIQUIDO</t>
    </r>
  </si>
  <si>
    <r>
      <rPr>
        <sz val="10"/>
        <rFont val="Liberation Sans Narrow"/>
        <family val="2"/>
      </rPr>
      <t>10.8</t>
    </r>
  </si>
  <si>
    <r>
      <rPr>
        <sz val="10"/>
        <rFont val="Liberation Sans Narrow"/>
        <family val="2"/>
      </rPr>
      <t>PORTA-TOALHA DE PAPEL</t>
    </r>
  </si>
  <si>
    <r>
      <rPr>
        <sz val="10"/>
        <rFont val="Liberation Sans Narrow"/>
        <family val="2"/>
      </rPr>
      <t>10.9</t>
    </r>
  </si>
  <si>
    <r>
      <rPr>
        <sz val="10"/>
        <rFont val="Liberation Sans Narrow"/>
        <family val="2"/>
      </rPr>
      <t>TANQUE LOUCA BRANCA C/COLUNA MED 56X48CM INCL ACESSORIOS DE FIX FERRAGENS
EM  METAL  CROMADO  TORNEIRA  DE  PRESSAO  1158  DE  1/2"VALVULA  DE  ESCOAMENTO 1605 E SIFAO 1680 DE 1.1/4"X1.1/2"</t>
    </r>
  </si>
  <si>
    <r>
      <rPr>
        <sz val="10"/>
        <rFont val="Liberation Sans Narrow"/>
        <family val="2"/>
      </rPr>
      <t>10.10</t>
    </r>
  </si>
  <si>
    <r>
      <rPr>
        <sz val="10"/>
        <rFont val="Liberation Sans Narrow"/>
        <family val="2"/>
      </rPr>
      <t>10.11</t>
    </r>
  </si>
  <si>
    <r>
      <rPr>
        <sz val="10"/>
        <rFont val="Liberation Sans Narrow"/>
        <family val="2"/>
      </rPr>
      <t>BANCADA EM INOX COM 1 CUBA (C/VÁLVULA E SIFÃO EM METAL CROMADOS), COMPLETA
CFE PROJETO</t>
    </r>
  </si>
  <si>
    <r>
      <rPr>
        <sz val="10"/>
        <rFont val="Liberation Sans Narrow"/>
        <family val="2"/>
      </rPr>
      <t>10.12</t>
    </r>
  </si>
  <si>
    <r>
      <rPr>
        <sz val="10"/>
        <rFont val="Liberation Sans Narrow"/>
        <family val="2"/>
      </rPr>
      <t>BANCADA EM INOX</t>
    </r>
  </si>
  <si>
    <r>
      <rPr>
        <sz val="10"/>
        <rFont val="Liberation Sans Narrow"/>
        <family val="2"/>
      </rPr>
      <t>10.13</t>
    </r>
  </si>
  <si>
    <r>
      <rPr>
        <sz val="10"/>
        <rFont val="Liberation Sans Narrow"/>
        <family val="2"/>
      </rPr>
      <t>BARRA APOIO PARA DEFICIENTE EM AÇO INOX</t>
    </r>
  </si>
  <si>
    <r>
      <rPr>
        <sz val="10"/>
        <rFont val="Liberation Sans Narrow"/>
        <family val="2"/>
      </rPr>
      <t>10.14</t>
    </r>
  </si>
  <si>
    <r>
      <rPr>
        <sz val="10"/>
        <rFont val="Liberation Sans Narrow"/>
        <family val="2"/>
      </rPr>
      <t>10.15</t>
    </r>
  </si>
  <si>
    <r>
      <rPr>
        <sz val="10"/>
        <rFont val="Liberation Sans Narrow"/>
        <family val="2"/>
      </rPr>
      <t>TORNEIRA AUTOMATICA CROMADA 1/2" OU 3/4" PARA LAVATORIO, COM ENGATE FLEXIVEL
METÁLICO 1/2"X30CM</t>
    </r>
  </si>
  <si>
    <r>
      <rPr>
        <sz val="10"/>
        <rFont val="Liberation Sans Narrow"/>
        <family val="2"/>
      </rPr>
      <t>10.16</t>
    </r>
  </si>
  <si>
    <r>
      <rPr>
        <sz val="10"/>
        <rFont val="Liberation Sans Narrow"/>
        <family val="2"/>
      </rPr>
      <t>TORNEIRA CROMADA 1/2" PARA LIMPEZA</t>
    </r>
  </si>
  <si>
    <r>
      <rPr>
        <sz val="10"/>
        <rFont val="Liberation Sans Narrow"/>
        <family val="2"/>
      </rPr>
      <t>7.6</t>
    </r>
  </si>
  <si>
    <r>
      <rPr>
        <sz val="10"/>
        <rFont val="Liberation Sans Narrow"/>
        <family val="2"/>
      </rPr>
      <t>GUIA DE CONCRETO</t>
    </r>
  </si>
  <si>
    <r>
      <rPr>
        <sz val="10"/>
        <rFont val="Liberation Sans Narrow"/>
        <family val="2"/>
      </rPr>
      <t>7.7</t>
    </r>
  </si>
  <si>
    <r>
      <rPr>
        <sz val="10"/>
        <rFont val="Liberation Sans Narrow"/>
        <family val="2"/>
      </rPr>
      <t>SARJETA  EM  CONCRETO,  PREPARO  MANUAL,  COM  SEIXO  ROLADO,  ESPESSURA  =  8CM,
LARGURA = 40CM</t>
    </r>
  </si>
  <si>
    <r>
      <rPr>
        <sz val="10"/>
        <rFont val="Liberation Sans Narrow"/>
        <family val="2"/>
      </rPr>
      <t>7.8</t>
    </r>
  </si>
  <si>
    <r>
      <rPr>
        <sz val="10"/>
        <rFont val="Liberation Sans Narrow"/>
        <family val="2"/>
      </rPr>
      <t>7.9</t>
    </r>
  </si>
  <si>
    <r>
      <rPr>
        <sz val="10"/>
        <rFont val="Liberation Sans Narrow"/>
        <family val="2"/>
      </rPr>
      <t>7.10</t>
    </r>
  </si>
  <si>
    <r>
      <rPr>
        <sz val="10"/>
        <rFont val="Liberation Sans Narrow"/>
        <family val="2"/>
      </rPr>
      <t>SOLEIRA DE GRANITO - PORTAS</t>
    </r>
  </si>
  <si>
    <r>
      <rPr>
        <b/>
        <sz val="10"/>
        <rFont val="Liberation Sans Narrow"/>
        <family val="2"/>
      </rPr>
      <t>PAREDE</t>
    </r>
  </si>
  <si>
    <r>
      <rPr>
        <sz val="10"/>
        <rFont val="Liberation Sans Narrow"/>
        <family val="2"/>
      </rPr>
      <t>7.11</t>
    </r>
  </si>
  <si>
    <r>
      <rPr>
        <sz val="10"/>
        <rFont val="Liberation Sans Narrow"/>
        <family val="2"/>
      </rPr>
      <t>CHAPISCO  EM  PAREDES  EXTERNAS  TRACO  1:3  (CIMENTO  E  AREIA),  ESPESSURA  0,5CM,
PREPARO MECANICO</t>
    </r>
  </si>
  <si>
    <r>
      <rPr>
        <sz val="10"/>
        <rFont val="Liberation Sans Narrow"/>
        <family val="2"/>
      </rPr>
      <t>7.13</t>
    </r>
  </si>
  <si>
    <r>
      <rPr>
        <sz val="10"/>
        <rFont val="Liberation Sans Narrow"/>
        <family val="2"/>
      </rPr>
      <t>EMBOCO  PAULISTA  (MASSA  UNICA)  EM  PAREDE,  TRACO  1:2:8  (CIMENTO,  CAL  E  AREIA),
PREPARO MECANICO - ESP 2CM</t>
    </r>
  </si>
  <si>
    <r>
      <rPr>
        <sz val="10"/>
        <rFont val="Liberation Sans Narrow"/>
        <family val="2"/>
      </rPr>
      <t>7.14</t>
    </r>
  </si>
  <si>
    <r>
      <rPr>
        <sz val="10"/>
        <rFont val="Liberation Sans Narrow"/>
        <family val="2"/>
      </rPr>
      <t>REVESTIMENTO   CERÂMICO  20X20CM,  ASSENTADA  COM  ARGAMASSA  COLANTE,  COM
REJUNTAMENTO EM EPOXI</t>
    </r>
  </si>
  <si>
    <r>
      <rPr>
        <sz val="10"/>
        <rFont val="Liberation Sans Narrow"/>
        <family val="2"/>
      </rPr>
      <t>7.15</t>
    </r>
  </si>
  <si>
    <r>
      <rPr>
        <sz val="10"/>
        <rFont val="Liberation Sans Narrow"/>
        <family val="2"/>
      </rPr>
      <t>EMASSAMENTO C/MASSA ACRÍLICA PARA AMBIENTES INTERNOS, DUAS DEMÃOS</t>
    </r>
  </si>
  <si>
    <r>
      <rPr>
        <sz val="10"/>
        <rFont val="Liberation Sans Narrow"/>
        <family val="2"/>
      </rPr>
      <t>7.16</t>
    </r>
  </si>
  <si>
    <r>
      <rPr>
        <sz val="10"/>
        <rFont val="Liberation Sans Narrow"/>
        <family val="2"/>
      </rPr>
      <t>PINTURA LATEX ACRILICA AMBIENTES INTERNOS, DUAS DEMAOS</t>
    </r>
  </si>
  <si>
    <r>
      <rPr>
        <sz val="10"/>
        <rFont val="Liberation Sans Narrow"/>
        <family val="2"/>
      </rPr>
      <t>7.17</t>
    </r>
  </si>
  <si>
    <r>
      <rPr>
        <sz val="10"/>
        <rFont val="Liberation Sans Narrow"/>
        <family val="2"/>
      </rPr>
      <t>7.18</t>
    </r>
  </si>
  <si>
    <r>
      <rPr>
        <sz val="10"/>
        <rFont val="Liberation Sans Narrow"/>
        <family val="2"/>
      </rPr>
      <t>PINTURA EXTERNA EM TEXTURA ACRILICA</t>
    </r>
  </si>
  <si>
    <r>
      <rPr>
        <b/>
        <sz val="10"/>
        <rFont val="Liberation Sans Narrow"/>
        <family val="2"/>
      </rPr>
      <t>TETO</t>
    </r>
  </si>
  <si>
    <r>
      <rPr>
        <sz val="10"/>
        <rFont val="Liberation Sans Narrow"/>
        <family val="2"/>
      </rPr>
      <t>7.19</t>
    </r>
  </si>
  <si>
    <r>
      <rPr>
        <sz val="10"/>
        <rFont val="Liberation Sans Narrow"/>
        <family val="2"/>
      </rPr>
      <t>CHAPISCO  EM  TETOS  TRACO  1:3  (CIMENTO  E  AREIA),  ESPESSURA  0,5CM,  PREPARO
MECANICO</t>
    </r>
  </si>
  <si>
    <r>
      <rPr>
        <sz val="10"/>
        <rFont val="Liberation Sans Narrow"/>
        <family val="2"/>
      </rPr>
      <t>7.20</t>
    </r>
  </si>
  <si>
    <r>
      <rPr>
        <sz val="10"/>
        <rFont val="Liberation Sans Narrow"/>
        <family val="2"/>
      </rPr>
      <t>EMBOCO  PAULISTA  (MASSA  UNICA)  EM  TETO,  TRACO  1:2:8  (CIMENTO,  CAL  E  AREIA),
PREPARO MECANICO - ESP 1,5CM</t>
    </r>
  </si>
  <si>
    <r>
      <rPr>
        <sz val="10"/>
        <rFont val="Liberation Sans Narrow"/>
        <family val="2"/>
      </rPr>
      <t>7.21</t>
    </r>
  </si>
  <si>
    <r>
      <rPr>
        <sz val="10"/>
        <rFont val="Liberation Sans Narrow"/>
        <family val="2"/>
      </rPr>
      <t>EMASSAMENTO COM MASSA LATEX PVA PARA AMBIENTES INTERNOS</t>
    </r>
  </si>
  <si>
    <r>
      <rPr>
        <sz val="10"/>
        <rFont val="Liberation Sans Narrow"/>
        <family val="2"/>
      </rPr>
      <t>7.22</t>
    </r>
  </si>
  <si>
    <r>
      <rPr>
        <sz val="10"/>
        <rFont val="Liberation Sans Narrow"/>
        <family val="2"/>
      </rPr>
      <t>7.23</t>
    </r>
  </si>
  <si>
    <r>
      <rPr>
        <sz val="10"/>
        <rFont val="Liberation Sans Narrow"/>
        <family val="2"/>
      </rPr>
      <t>7.24</t>
    </r>
  </si>
  <si>
    <r>
      <rPr>
        <sz val="10"/>
        <rFont val="Liberation Sans Narrow"/>
        <family val="2"/>
      </rPr>
      <t>FORRO DE GESSO</t>
    </r>
  </si>
  <si>
    <r>
      <rPr>
        <b/>
        <sz val="10"/>
        <rFont val="Liberation Sans Narrow"/>
        <family val="2"/>
      </rPr>
      <t>MURO DE FECHAMENTO DO RESERV. REAPROVEITAMENTO DE ÁGUA</t>
    </r>
  </si>
  <si>
    <r>
      <rPr>
        <sz val="10"/>
        <rFont val="Liberation Sans Narrow"/>
        <family val="2"/>
      </rPr>
      <t>7.27</t>
    </r>
  </si>
  <si>
    <r>
      <rPr>
        <b/>
        <sz val="10"/>
        <rFont val="Liberation Sans Narrow"/>
        <family val="2"/>
      </rPr>
      <t>MADEIRA</t>
    </r>
  </si>
  <si>
    <r>
      <rPr>
        <sz val="10"/>
        <rFont val="Liberation Sans Narrow"/>
        <family val="2"/>
      </rPr>
      <t>8.1</t>
    </r>
  </si>
  <si>
    <r>
      <rPr>
        <sz val="10"/>
        <rFont val="Liberation Sans Narrow"/>
        <family val="2"/>
      </rPr>
      <t>PORTA DE MADEIRA COMPENSADA LISA PARA PINTURA, 0,80X2,10M, INCLUSO ADUELA 1A,
ALIZAR 1A E DOBRADICA COM ANEL</t>
    </r>
  </si>
  <si>
    <r>
      <rPr>
        <sz val="10"/>
        <rFont val="Liberation Sans Narrow"/>
        <family val="2"/>
      </rPr>
      <t>8.2</t>
    </r>
  </si>
  <si>
    <r>
      <rPr>
        <sz val="10"/>
        <rFont val="Liberation Sans Narrow"/>
        <family val="2"/>
      </rPr>
      <t>PORTA DE MADEIRA COMPENSADA LISA PARA PINTURA, 0,90X2,10M, INCLUSO ADUELA 1A,
ALIZAR 1A E DOBRADICA COM ANEL</t>
    </r>
  </si>
  <si>
    <r>
      <rPr>
        <sz val="10"/>
        <rFont val="Liberation Sans Narrow"/>
        <family val="2"/>
      </rPr>
      <t>8.3</t>
    </r>
  </si>
  <si>
    <r>
      <rPr>
        <sz val="10"/>
        <rFont val="Liberation Sans Narrow"/>
        <family val="2"/>
      </rPr>
      <t>PORTA DE MADEIRA COMPENSADA LISA PARA PINTURA, 1,00X2,10M, INCLUSO ADUELA 1A,
ALIZAR 1A E DOBRADICA COM ANEL</t>
    </r>
  </si>
  <si>
    <r>
      <rPr>
        <sz val="10"/>
        <rFont val="Liberation Sans Narrow"/>
        <family val="2"/>
      </rPr>
      <t>8.4</t>
    </r>
  </si>
  <si>
    <r>
      <rPr>
        <sz val="10"/>
        <rFont val="Liberation Sans Narrow"/>
        <family val="2"/>
      </rPr>
      <t>FECHADURA    DE    EMBUTIR    COMPLETA,    PARA    PORTAS    INTERNAS,    PADRAO    DE
ACABAMENTO POPULAR</t>
    </r>
  </si>
  <si>
    <r>
      <rPr>
        <sz val="10"/>
        <rFont val="Liberation Sans Narrow"/>
        <family val="2"/>
      </rPr>
      <t>8.5</t>
    </r>
  </si>
  <si>
    <r>
      <rPr>
        <sz val="10"/>
        <rFont val="Liberation Sans Narrow"/>
        <family val="2"/>
      </rPr>
      <t>8.6</t>
    </r>
  </si>
  <si>
    <r>
      <rPr>
        <sz val="10"/>
        <rFont val="Liberation Sans Narrow"/>
        <family val="2"/>
      </rPr>
      <t>PORTA  DE  MADEIRA  COMPENSADA  LISA  PARA  PINTURA,  0,90X2,10M,  CORRER,  INCLUSO
ADUELA 1A, ALIZAR 1A, TRILHO E FECHADURA - COMPLETA</t>
    </r>
  </si>
  <si>
    <r>
      <rPr>
        <sz val="10"/>
        <rFont val="Liberation Sans Narrow"/>
        <family val="2"/>
      </rPr>
      <t>8.7</t>
    </r>
  </si>
  <si>
    <r>
      <rPr>
        <sz val="10"/>
        <rFont val="Liberation Sans Narrow"/>
        <family val="2"/>
      </rPr>
      <t>PORTA  DE  MADEIRA  COMPENSADA  LISA  PARA  PINTURA,  1,20X2,10M,  CORRER,  INCLUSO
ADUELA 1A, ALIZAR 1A, TRILHO E FECHADURA - COMPLETA</t>
    </r>
  </si>
  <si>
    <r>
      <rPr>
        <sz val="10"/>
        <rFont val="Liberation Sans Narrow"/>
        <family val="2"/>
      </rPr>
      <t>8.8</t>
    </r>
  </si>
  <si>
    <r>
      <rPr>
        <sz val="10"/>
        <rFont val="Liberation Sans Narrow"/>
        <family val="2"/>
      </rPr>
      <t>PINTURA  ESMALTE  PARA  MADEIRA,  DUAS  DEMAOS,  INCLUSO  APARELHAMENTO  COM
FUNDO NIVELADOR BRANCO FOSCO</t>
    </r>
  </si>
  <si>
    <r>
      <rPr>
        <b/>
        <sz val="10"/>
        <rFont val="Liberation Sans Narrow"/>
        <family val="2"/>
      </rPr>
      <t>ALUMINIO</t>
    </r>
  </si>
  <si>
    <r>
      <rPr>
        <sz val="10"/>
        <rFont val="Liberation Sans Narrow"/>
        <family val="2"/>
      </rPr>
      <t>8.9</t>
    </r>
  </si>
  <si>
    <r>
      <rPr>
        <sz val="10"/>
        <rFont val="Liberation Sans Narrow"/>
        <family val="2"/>
      </rPr>
      <t>JANELA DE ALUMINIO PROJETANTE</t>
    </r>
  </si>
  <si>
    <r>
      <rPr>
        <sz val="10"/>
        <rFont val="Liberation Sans Narrow"/>
        <family val="2"/>
      </rPr>
      <t>8.10</t>
    </r>
  </si>
  <si>
    <r>
      <rPr>
        <sz val="10"/>
        <rFont val="Liberation Sans Narrow"/>
        <family val="2"/>
      </rPr>
      <t>8.11</t>
    </r>
  </si>
  <si>
    <r>
      <rPr>
        <sz val="10"/>
        <rFont val="Liberation Sans Narrow"/>
        <family val="2"/>
      </rPr>
      <t>PORTA DE ABRIR EM ALUMINIO CHAPA LISA, 1F/2F , COMPLETA - CONF. PROJETO</t>
    </r>
  </si>
  <si>
    <r>
      <rPr>
        <sz val="10"/>
        <rFont val="Liberation Sans Narrow"/>
        <family val="2"/>
      </rPr>
      <t>8.12</t>
    </r>
  </si>
  <si>
    <r>
      <rPr>
        <sz val="10"/>
        <rFont val="Liberation Sans Narrow"/>
        <family val="2"/>
      </rPr>
      <t>BICILETÁRIO EM TUBO DE AÇO GALVANIZADO</t>
    </r>
  </si>
  <si>
    <r>
      <rPr>
        <b/>
        <sz val="10"/>
        <rFont val="Liberation Sans Narrow"/>
        <family val="2"/>
      </rPr>
      <t>VIDRO</t>
    </r>
  </si>
  <si>
    <r>
      <rPr>
        <sz val="10"/>
        <rFont val="Liberation Sans Narrow"/>
        <family val="2"/>
      </rPr>
      <t>8.13</t>
    </r>
  </si>
  <si>
    <r>
      <rPr>
        <sz val="10"/>
        <rFont val="Liberation Sans Narrow"/>
        <family val="2"/>
      </rPr>
      <t>8.14</t>
    </r>
  </si>
  <si>
    <r>
      <rPr>
        <sz val="10"/>
        <rFont val="Liberation Sans Narrow"/>
        <family val="2"/>
      </rPr>
      <t>VIDRO LISO COMUM TRANSPARENTE, ESPESSURA 3MM</t>
    </r>
  </si>
  <si>
    <r>
      <rPr>
        <sz val="10"/>
        <rFont val="Liberation Sans Narrow"/>
        <family val="2"/>
      </rPr>
      <t>8.15</t>
    </r>
  </si>
  <si>
    <r>
      <rPr>
        <sz val="10"/>
        <rFont val="Liberation Sans Narrow"/>
        <family val="2"/>
      </rPr>
      <t>ESPELHO CRISTAL FIXADO COM BOTÕES</t>
    </r>
  </si>
  <si>
    <r>
      <rPr>
        <b/>
        <sz val="10"/>
        <rFont val="Liberation Sans Narrow"/>
        <family val="2"/>
      </rPr>
      <t>PONTOS ELÉTRICOS</t>
    </r>
  </si>
  <si>
    <r>
      <rPr>
        <sz val="10"/>
        <rFont val="Liberation Sans Narrow"/>
        <family val="2"/>
      </rPr>
      <t>9.2</t>
    </r>
  </si>
  <si>
    <r>
      <rPr>
        <sz val="10"/>
        <rFont val="Liberation Sans Narrow"/>
        <family val="2"/>
      </rPr>
      <t>9.3</t>
    </r>
  </si>
  <si>
    <r>
      <rPr>
        <sz val="10"/>
        <rFont val="Liberation Sans Narrow"/>
        <family val="2"/>
      </rPr>
      <t>LUMÍNARIA  FLUORESCENTE  COMPACTA  DE  SOBREPOR,  PARA  2  X  FC  18/  26W  OU  FC
ELETRÔNICA 23W E CHAPA DE AÇO TRATADA E PINTADA, COM REFLETOR EM ALUMÍNIO ANODIZADO ALTO BRILHO, DIFUSOR EM ACRÍLICO TRANSLUCIDO  NA COR BRANCA, COM LÂMPADAS - COMPLETA</t>
    </r>
  </si>
  <si>
    <r>
      <rPr>
        <sz val="10"/>
        <rFont val="Liberation Sans Narrow"/>
        <family val="2"/>
      </rPr>
      <t>9.4</t>
    </r>
  </si>
  <si>
    <r>
      <rPr>
        <sz val="10"/>
        <rFont val="Liberation Sans Narrow"/>
        <family val="2"/>
      </rPr>
      <t>ARANDELA TIPO TARTARUGA COM LÂMPADA ELETRONICA 16W - COMPLETA</t>
    </r>
  </si>
  <si>
    <r>
      <rPr>
        <sz val="10"/>
        <rFont val="Liberation Sans Narrow"/>
        <family val="2"/>
      </rPr>
      <t>9.5</t>
    </r>
  </si>
  <si>
    <r>
      <rPr>
        <sz val="10"/>
        <rFont val="Liberation Sans Narrow"/>
        <family val="2"/>
      </rPr>
      <t>9.6</t>
    </r>
  </si>
  <si>
    <r>
      <rPr>
        <sz val="10"/>
        <rFont val="Liberation Sans Narrow"/>
        <family val="2"/>
      </rPr>
      <t>PROJETOR COM LÂMPADA E REATOR VAPOR METÁLICO 150W COMPLETO</t>
    </r>
  </si>
  <si>
    <r>
      <rPr>
        <sz val="10"/>
        <rFont val="Liberation Sans Narrow"/>
        <family val="2"/>
      </rPr>
      <t>9.7</t>
    </r>
  </si>
  <si>
    <r>
      <rPr>
        <sz val="10"/>
        <rFont val="Liberation Sans Narrow"/>
        <family val="2"/>
      </rPr>
      <t>10.17</t>
    </r>
  </si>
  <si>
    <r>
      <rPr>
        <sz val="10"/>
        <rFont val="Liberation Sans Narrow"/>
        <family val="2"/>
      </rPr>
      <t>TORNEIRA AUTOMATICA CROMADA TUBO MOVEL PARA BANCADA 1/2" OU 3/4" PARA PIAS</t>
    </r>
  </si>
  <si>
    <r>
      <rPr>
        <sz val="10"/>
        <rFont val="Liberation Sans Narrow"/>
        <family val="2"/>
      </rPr>
      <t>10.18</t>
    </r>
  </si>
  <si>
    <r>
      <rPr>
        <sz val="10"/>
        <rFont val="Liberation Sans Narrow"/>
        <family val="2"/>
      </rPr>
      <t>CHUVEIRO ELETRICO COMUM TIPO DUCHA</t>
    </r>
  </si>
  <si>
    <r>
      <rPr>
        <b/>
        <sz val="10"/>
        <rFont val="Liberation Sans Narrow"/>
        <family val="2"/>
      </rPr>
      <t>REAPROVEITAMENTO DE ÁGUA PLUVIAIS</t>
    </r>
  </si>
  <si>
    <r>
      <rPr>
        <sz val="10"/>
        <rFont val="Liberation Sans Narrow"/>
        <family val="2"/>
      </rPr>
      <t>VÁLVULA DE RETENÇÃO VERTICAL Ø 25MM (1 1/4")</t>
    </r>
  </si>
  <si>
    <r>
      <rPr>
        <sz val="10"/>
        <rFont val="Liberation Sans Narrow"/>
        <family val="2"/>
      </rPr>
      <t>TORNEIRA DE BOIA REAL 3/4"</t>
    </r>
  </si>
  <si>
    <r>
      <rPr>
        <sz val="10"/>
        <rFont val="Liberation Sans Narrow"/>
        <family val="2"/>
      </rPr>
      <t>LUVA DE ACO GALVANIZADO 3/4"</t>
    </r>
  </si>
  <si>
    <r>
      <rPr>
        <sz val="10"/>
        <rFont val="Liberation Sans Narrow"/>
        <family val="2"/>
      </rPr>
      <t>FILTRO VOLUMETRICO MODELO VF1</t>
    </r>
  </si>
  <si>
    <r>
      <rPr>
        <sz val="10"/>
        <rFont val="Liberation Sans Narrow"/>
        <family val="2"/>
      </rPr>
      <t>SIFÃO LADRÃO Ø100</t>
    </r>
  </si>
  <si>
    <r>
      <rPr>
        <sz val="10"/>
        <rFont val="Liberation Sans Narrow"/>
        <family val="2"/>
      </rPr>
      <t>BOIA AUTOMÁTICA DE MÍNIMO</t>
    </r>
  </si>
  <si>
    <r>
      <rPr>
        <sz val="10"/>
        <rFont val="Liberation Sans Narrow"/>
        <family val="2"/>
      </rPr>
      <t>REGISTRO GAVETA 1.1/4" BRUTO LATAO - FORNEC. E INSTALACAO</t>
    </r>
  </si>
  <si>
    <r>
      <rPr>
        <sz val="10"/>
        <rFont val="Liberation Sans Narrow"/>
        <family val="2"/>
      </rPr>
      <t>REGISTRO GAVETA 3/4" BRUTO LATAO - FORNEC. E INSTALACAO</t>
    </r>
  </si>
  <si>
    <r>
      <rPr>
        <sz val="10"/>
        <rFont val="Liberation Sans Narrow"/>
        <family val="2"/>
      </rPr>
      <t>REGISTRO GAVETA 1" BRUTO LATAO - FORNEC. E INSTALACAO</t>
    </r>
  </si>
  <si>
    <r>
      <rPr>
        <b/>
        <sz val="10"/>
        <rFont val="Liberation Sans Narrow"/>
        <family val="2"/>
      </rPr>
      <t>METAIS, ACESSÓRIOS E EQUIPAMENTOS</t>
    </r>
  </si>
  <si>
    <r>
      <rPr>
        <sz val="10"/>
        <rFont val="Liberation Sans Narrow"/>
        <family val="2"/>
      </rPr>
      <t>REGISTRO PRESSAO 3/4" COM CANOPLA ACABAMENTO CROMADO SIMPLES</t>
    </r>
  </si>
  <si>
    <r>
      <rPr>
        <sz val="10"/>
        <rFont val="Liberation Sans Narrow"/>
        <family val="2"/>
      </rPr>
      <t>VALVULA DESCARGA 1.1/2" COM REGISTRO, ACABAMENTO EM METAL CROMADO</t>
    </r>
  </si>
  <si>
    <r>
      <rPr>
        <sz val="10"/>
        <rFont val="Liberation Sans Narrow"/>
        <family val="2"/>
      </rPr>
      <t>REGISTRO GAVETA 3/4" COM CANOPLA ACABAMENTO CROMADO SIMPLES</t>
    </r>
  </si>
  <si>
    <r>
      <rPr>
        <sz val="10"/>
        <rFont val="Liberation Sans Narrow"/>
        <family val="2"/>
      </rPr>
      <t>CAIXA SIFONADA PVC COM GRELHA</t>
    </r>
  </si>
  <si>
    <r>
      <rPr>
        <b/>
        <sz val="10"/>
        <rFont val="Liberation Sans Narrow"/>
        <family val="2"/>
      </rPr>
      <t>PONTOS DE HIRAULICA</t>
    </r>
  </si>
  <si>
    <r>
      <rPr>
        <sz val="10"/>
        <rFont val="Liberation Sans Narrow"/>
        <family val="2"/>
      </rPr>
      <t>PONTO DE AGUA FRIA 3/4"</t>
    </r>
  </si>
  <si>
    <r>
      <rPr>
        <sz val="10"/>
        <rFont val="Liberation Sans Narrow"/>
        <family val="2"/>
      </rPr>
      <t>PONTO DE AGUA FRIA 1 1/2"</t>
    </r>
  </si>
  <si>
    <r>
      <rPr>
        <sz val="10"/>
        <rFont val="Liberation Sans Narrow"/>
        <family val="2"/>
      </rPr>
      <t>PONTO DE ESGOTO DN 50</t>
    </r>
  </si>
  <si>
    <r>
      <rPr>
        <sz val="10"/>
        <rFont val="Liberation Sans Narrow"/>
        <family val="2"/>
      </rPr>
      <t>PONTO DE ESGOTO DN 100</t>
    </r>
  </si>
  <si>
    <r>
      <rPr>
        <b/>
        <sz val="10"/>
        <rFont val="Liberation Sans Narrow"/>
        <family val="2"/>
      </rPr>
      <t>REDE EXTERNA</t>
    </r>
  </si>
  <si>
    <r>
      <rPr>
        <sz val="10"/>
        <rFont val="Liberation Sans Narrow"/>
        <family val="2"/>
      </rPr>
      <t>TUBO PVC ÁGUAS PLUVIAIS PREDIAL DN 75MM, INCLUSIVE CONEXOES - FORNECIMENTO
E INSTALACAO</t>
    </r>
  </si>
  <si>
    <r>
      <rPr>
        <sz val="10"/>
        <rFont val="Liberation Sans Narrow"/>
        <family val="2"/>
      </rPr>
      <t>TUBO   PVC   ESGOTO   /   ÁGUAS   PLUVIAIS   PREDIAL   DN   100MM   -   FORNECIMENTO   E
INSTALACAO</t>
    </r>
  </si>
  <si>
    <r>
      <rPr>
        <sz val="10"/>
        <rFont val="Liberation Sans Narrow"/>
        <family val="2"/>
      </rPr>
      <t>11.1</t>
    </r>
  </si>
  <si>
    <r>
      <rPr>
        <sz val="10"/>
        <rFont val="Liberation Sans Narrow"/>
        <family val="2"/>
      </rPr>
      <t>TUBO DE COBRE CLASSE A -15MM, INCLUSO CONEXÕES, FIXAÇÕES</t>
    </r>
  </si>
  <si>
    <r>
      <rPr>
        <sz val="10"/>
        <rFont val="Liberation Sans Narrow"/>
        <family val="2"/>
      </rPr>
      <t>11.2</t>
    </r>
  </si>
  <si>
    <r>
      <rPr>
        <sz val="10"/>
        <rFont val="Liberation Sans Narrow"/>
        <family val="2"/>
      </rPr>
      <t>VÁLVULA ESFERA LATÃO CROMADO 1/2"</t>
    </r>
  </si>
  <si>
    <r>
      <rPr>
        <sz val="10"/>
        <rFont val="Liberation Sans Narrow"/>
        <family val="2"/>
      </rPr>
      <t>11.3</t>
    </r>
  </si>
  <si>
    <r>
      <rPr>
        <sz val="10"/>
        <rFont val="Liberation Sans Narrow"/>
        <family val="2"/>
      </rPr>
      <t>POSTO DE CONSUMO COMPLETO DUPLA RETENÇÃO</t>
    </r>
  </si>
  <si>
    <r>
      <rPr>
        <sz val="10"/>
        <rFont val="Liberation Sans Narrow"/>
        <family val="2"/>
      </rPr>
      <t>11.4</t>
    </r>
  </si>
  <si>
    <r>
      <rPr>
        <sz val="10"/>
        <rFont val="Liberation Sans Narrow"/>
        <family val="2"/>
      </rPr>
      <t>FILTRO REGULADOR DE PRESSÃO 1/4"X1/2" BELL-AIR</t>
    </r>
  </si>
  <si>
    <r>
      <rPr>
        <sz val="10"/>
        <rFont val="Liberation Sans Narrow"/>
        <family val="2"/>
      </rPr>
      <t>12.1</t>
    </r>
  </si>
  <si>
    <r>
      <rPr>
        <sz val="10"/>
        <rFont val="Liberation Sans Narrow"/>
        <family val="2"/>
      </rPr>
      <t>12.2</t>
    </r>
  </si>
  <si>
    <r>
      <rPr>
        <sz val="10"/>
        <rFont val="Liberation Sans Narrow"/>
        <family val="2"/>
      </rPr>
      <t>PLACA DE SINALIZAÇÃO "2" EM PVC ADESIVADO COM ADESIVO POLIMÉRICO RECORTADO ELETRONICAMENTE E FIXADO À PAREDE COM FITA DUPLA FACE. DIM 80X41CM</t>
    </r>
  </si>
  <si>
    <r>
      <rPr>
        <sz val="10"/>
        <rFont val="Liberation Sans Narrow"/>
        <family val="2"/>
      </rPr>
      <t>12.3</t>
    </r>
  </si>
  <si>
    <r>
      <rPr>
        <sz val="10"/>
        <rFont val="Liberation Sans Narrow"/>
        <family val="2"/>
      </rPr>
      <t>PLACA DE SINALIZAÇÃO "3" EM PVC ADESIVADO COM ADESIVO POLIMÉRICO RECORTADO ELETRONICAMENTE E FIXADO AO TETO POR CABO DE AÇO 2MM. DIM 40X50CM</t>
    </r>
  </si>
  <si>
    <r>
      <rPr>
        <sz val="10"/>
        <rFont val="Liberation Sans Narrow"/>
        <family val="2"/>
      </rPr>
      <t>12.4</t>
    </r>
  </si>
  <si>
    <r>
      <rPr>
        <sz val="10"/>
        <rFont val="Liberation Sans Narrow"/>
        <family val="2"/>
      </rPr>
      <t>12.5</t>
    </r>
  </si>
  <si>
    <r>
      <rPr>
        <sz val="10"/>
        <rFont val="Liberation Sans Narrow"/>
        <family val="2"/>
      </rPr>
      <t>PLACA    DE    IDENTIFICAÇÃO    "6"    EM   PVC    ADESIVADO    COM    ADESIVO    POLIMÉRICO
RECORTADO  ELETRONICAMENTE  E  FIXADO  À  PAREDE  COM  FITA  DUPLA  FACE.  DIM 20X10CM</t>
    </r>
  </si>
  <si>
    <r>
      <rPr>
        <sz val="10"/>
        <rFont val="Liberation Sans Narrow"/>
        <family val="2"/>
      </rPr>
      <t>12.6</t>
    </r>
  </si>
  <si>
    <r>
      <rPr>
        <sz val="10"/>
        <rFont val="Liberation Sans Narrow"/>
        <family val="2"/>
      </rPr>
      <t>PLACA  DE  INDICAÇÃO  "7"  EM  PVC  ADESIVADO  COM  ADESIVO  POLIMÉRICO  RECORTADO
ELETRONICAMENTE E FIXADO À PAREDE COM FITA DUPLA FACE. DIM 20X5CM - compressor
e residuos</t>
    </r>
  </si>
  <si>
    <r>
      <rPr>
        <sz val="10"/>
        <rFont val="Liberation Sans Narrow"/>
        <family val="2"/>
      </rPr>
      <t>13.1</t>
    </r>
  </si>
  <si>
    <r>
      <rPr>
        <sz val="10"/>
        <rFont val="Liberation Sans Narrow"/>
        <family val="2"/>
      </rPr>
      <t>13.2</t>
    </r>
  </si>
  <si>
    <r>
      <rPr>
        <sz val="10"/>
        <rFont val="Liberation Sans Narrow"/>
        <family val="2"/>
      </rPr>
      <t>BANCO EM CONCRETO ARMADO- L=150CM, INCL. ESTRUTURA, CONF. PROJETO</t>
    </r>
  </si>
  <si>
    <r>
      <rPr>
        <sz val="10"/>
        <rFont val="Liberation Sans Narrow"/>
        <family val="2"/>
      </rPr>
      <t>13.3</t>
    </r>
  </si>
  <si>
    <r>
      <rPr>
        <sz val="10"/>
        <rFont val="Liberation Sans Narrow"/>
        <family val="2"/>
      </rPr>
      <t>LIMPEZA FINAL DA OBRA</t>
    </r>
  </si>
  <si>
    <t>IBIRACATU-MG</t>
  </si>
  <si>
    <t>BDI</t>
  </si>
  <si>
    <t>PR. UNIT.(R$)</t>
  </si>
  <si>
    <t>PR. UNIT.(R$) com BDI</t>
  </si>
  <si>
    <t>VALOR (R$)</t>
  </si>
  <si>
    <t>Subtotal item 2.0</t>
  </si>
  <si>
    <t>setop</t>
  </si>
  <si>
    <t>sinapi</t>
  </si>
  <si>
    <t>URB-DRE-015</t>
  </si>
  <si>
    <t>SOL-GRA-005</t>
  </si>
  <si>
    <t>ESQ-POR-065</t>
  </si>
  <si>
    <t>ESQ-POR-060</t>
  </si>
  <si>
    <t>JANELA VENEZIANA ALUMÍNIO - FIXO</t>
  </si>
  <si>
    <t>LUMINÁRIA  FLUORESCENTE  TUBULAR  T5,  2X28W/127V  DE  SOBREPOR  COM  CORPO  EM
CHAPA DE AÇO TRATADA E PINTADA, PAINEL EM CHAPA DE AÇO PERFURADA, TRATADA E PINTADA    REFLETOR    FACETADO    EM    ALUMÍNIO    ANODIZADO    BRILHANTE    DE    ALTA REFLETÂNCIA  E  ALTA  PUREZA  99,85%,  SOQUETE  TIPO  PUSH  -  IN  G  -  5  DE  ENGATE RÁPIDO,   ROTOR   DE   SEGURANÇA   EM   POLICARBONATO   E   CONTATOS   EM   BRONZE FOSFOROSO,    E    DIFUSOR   TRANSPARENTE    DE    POLIESTIRENO,    COM   LÂMPADAS   -
COMPLETA</t>
  </si>
  <si>
    <t>ELE-LUM-025</t>
  </si>
  <si>
    <t>BLOCO AUTÔNOMO PARA ILUMINAÇÃO DE EMERGÊNCIA E INDICAÇÃO DE SAÍDA</t>
  </si>
  <si>
    <t>ELE-PRO-005</t>
  </si>
  <si>
    <t>INTERRUPTOR DIFERENCIAL 4X63A SENS. 30MA (TETRAPOLAR)</t>
  </si>
  <si>
    <t>ELE-INT-021</t>
  </si>
  <si>
    <t>PLACA 4X4" COM UMA TOMADA DE LOGICA TIPO RJ45 CAT. 6</t>
  </si>
  <si>
    <t>ELE-PLA-015</t>
  </si>
  <si>
    <t>RACK 10U'S TIPO AUTO PORTANTE C/ PORTA EM ACRILICO E CHAVE FRONTAL E LATERAL,
COM 2 OU 4 VENTILADORES DE TETO.</t>
  </si>
  <si>
    <t>CAB-RACK-015</t>
  </si>
  <si>
    <t>SWITCH 24 PORTAS 10/100/1000 GERENCIAVEL</t>
  </si>
  <si>
    <t>ELE-PLA-030</t>
  </si>
  <si>
    <t>LAVATORIO EM INOX PARA ESCOVAÇÃO, INCL VALVULAS E SIFÕES, CONF.PROJETO</t>
  </si>
  <si>
    <t>BEBEDOURO DE PRESSÃO EM INOX</t>
  </si>
  <si>
    <t>ACE-BEB-010</t>
  </si>
  <si>
    <t>EXPURGO EM INOX</t>
  </si>
  <si>
    <t>CADEIRA ESCAMOTIÁVEL PARA BANHO - PADRÃO PNE</t>
  </si>
  <si>
    <t>ARC-FIL-005</t>
  </si>
  <si>
    <t>FREIO D'ÁGUA Ø100</t>
  </si>
  <si>
    <t>sinpi</t>
  </si>
  <si>
    <t>SISTEMA AUTOMÁTICO DE REALIMENTAÇÃO 3/4" CONTENDO BÓIA AUTOMÁTICA DE NÍVEL
E VÁLVULA SOLENÓIDE</t>
  </si>
  <si>
    <t>PRESSURIZADOR  (SILENCIOSO)  AUTOMÁTICO  COM  PRESSOSTATO,  POTENCIA  0,5HP  -
19mca 2.000 l/h</t>
  </si>
  <si>
    <t>73795/002</t>
  </si>
  <si>
    <t>m²</t>
  </si>
  <si>
    <t>INC-PLA-005</t>
  </si>
  <si>
    <t>CRONOGRAMA FÍSICO-FINANCEIRO</t>
  </si>
  <si>
    <t>ITEM</t>
  </si>
  <si>
    <t>MOVIMENTO DE TERRA</t>
  </si>
  <si>
    <t>COBERTURA</t>
  </si>
  <si>
    <t>FUNDAÇÃO E ESTRUTURA</t>
  </si>
  <si>
    <t>ALVENARIA - VEDAÇÃO</t>
  </si>
  <si>
    <t>IMPERMEABILIZAÇÃO</t>
  </si>
  <si>
    <t>REVESTIMENTOS - PISOS, PAREDES E TETOS</t>
  </si>
  <si>
    <t>ESQUARIAS</t>
  </si>
  <si>
    <t>INSTALAÇÕES ELETRICAS</t>
  </si>
  <si>
    <t>INSTALAÇÕES HIDAULICAS</t>
  </si>
  <si>
    <t>REDE AR COMPRIMIDO</t>
  </si>
  <si>
    <t>COMUNICAÇÃO VISUAL</t>
  </si>
  <si>
    <t>DIVERSOS E LIMPEZA DA OBRA</t>
  </si>
  <si>
    <t>RELÉ FOTOELÉTRICO</t>
  </si>
  <si>
    <t>OBR-VIA-216</t>
  </si>
  <si>
    <t>INST-ESG-010</t>
  </si>
  <si>
    <t>INST-AGU-005</t>
  </si>
  <si>
    <t>INST-ESG-015</t>
  </si>
  <si>
    <t>INC-LUM-005</t>
  </si>
  <si>
    <t>INST-STVAL-005</t>
  </si>
  <si>
    <t>INST-TEL-005</t>
  </si>
  <si>
    <t>VOICE PANEL 24 PORTAS 10/100/1000 GERENCIAVEL</t>
  </si>
  <si>
    <t>Subtotal item 3.0</t>
  </si>
  <si>
    <t>JHON KENNEDY DA GUARDA BRITO</t>
  </si>
  <si>
    <t>Arlis Soares Coutinho</t>
  </si>
  <si>
    <t>ENGENHEIRO CIVIL</t>
  </si>
  <si>
    <t>Prefeito Municipal</t>
  </si>
  <si>
    <t>CREA: 224027/D</t>
  </si>
  <si>
    <t>Subtotal item 4.0</t>
  </si>
  <si>
    <t>Subtotal item 5.0</t>
  </si>
  <si>
    <t>Subtotal item 6.0</t>
  </si>
  <si>
    <t>Subtotal item 7.0</t>
  </si>
  <si>
    <t>Subtotal item 8.0</t>
  </si>
  <si>
    <t>Subtotal item 9.0</t>
  </si>
  <si>
    <t>Subtotal item 10.0</t>
  </si>
  <si>
    <t>Subtotal item 11.0</t>
  </si>
  <si>
    <t>Subtotal item 12.0</t>
  </si>
  <si>
    <t>Subtotal item 13.0</t>
  </si>
  <si>
    <t>ESTRUTURA EM MADEIRA APARELHADA, PARA TELHA CERAMICA, APOIADA EM PAREDE</t>
  </si>
  <si>
    <t>sinapi setop</t>
  </si>
  <si>
    <t>RESERVATÓRIO D'ÁGUA DE FIBRA CILÍNDRICO, CAPACIDADE 3.000L</t>
  </si>
  <si>
    <t>10.19</t>
  </si>
  <si>
    <t>10.20</t>
  </si>
  <si>
    <t>10.21</t>
  </si>
  <si>
    <t>10.22</t>
  </si>
  <si>
    <t>10.23</t>
  </si>
  <si>
    <t>10.24</t>
  </si>
  <si>
    <t>10.25</t>
  </si>
  <si>
    <t>10.26</t>
  </si>
  <si>
    <t>10.27</t>
  </si>
  <si>
    <t>10.28</t>
  </si>
  <si>
    <t>10.29</t>
  </si>
  <si>
    <t>10.30</t>
  </si>
  <si>
    <t>10.31</t>
  </si>
  <si>
    <t>10.32</t>
  </si>
  <si>
    <t>10.33</t>
  </si>
  <si>
    <t>10.34</t>
  </si>
  <si>
    <t>10.35</t>
  </si>
  <si>
    <t>10.36</t>
  </si>
  <si>
    <t>10.38</t>
  </si>
  <si>
    <t>10.39</t>
  </si>
  <si>
    <t>10.40</t>
  </si>
  <si>
    <t>10.41</t>
  </si>
  <si>
    <t>10.42</t>
  </si>
  <si>
    <t>10.43</t>
  </si>
  <si>
    <t>10.44</t>
  </si>
  <si>
    <t>10.45</t>
  </si>
  <si>
    <t>10.46</t>
  </si>
  <si>
    <t>10.47</t>
  </si>
  <si>
    <t>10.48</t>
  </si>
  <si>
    <t>PISO EM GRANILITE/MARMORITE, ESP. 8MM, ACABAMENTO POLIDO, COR CINZA, MODULAÇÃO DE 1X1M, INCLUSIVE JUNTA PLÁSTICA, RESINA E POLIMENTO MECANIZADO</t>
  </si>
  <si>
    <t>RODAPÉ EM GRANILITE/MARMORITE, ACABAMENTO POLIDO, COR CINZA, ALTURA 10CM, INCLUSIVE POLIMENTO</t>
  </si>
  <si>
    <t>Data-Base (mês de ref.): MARÇO 2021</t>
  </si>
  <si>
    <t>Fio isolado em pvc seção  2,5mm² - 750v / 70°c</t>
  </si>
  <si>
    <t>Fio isolado em pvc seção  4,0mm² - 750v / 70°c</t>
  </si>
  <si>
    <t>Fio isolado em pvc seção  6,0mm² - 750v / 70°c</t>
  </si>
  <si>
    <t>Fio isolado em pvc seção  10,0mm² - 750v / 70°c</t>
  </si>
  <si>
    <t>Fio isolado em pvc seção  16,0mm² - 750v / 70°c</t>
  </si>
  <si>
    <t>Fio isolado em pvc seção  50,0mm² - 750v / 70°c</t>
  </si>
  <si>
    <t>Fio isolado em pvc seção  25,0mm² - 750v / 70°c</t>
  </si>
  <si>
    <t>Tomada de embutir para uso geral, 2p+t Ar.Condicionados</t>
  </si>
  <si>
    <t>DISJUNTOR TERMOMAGNETICO BIPOLAR PADRAO NEMA (AMERICANO) 10 A 50A</t>
  </si>
  <si>
    <t>DISJUNTOR TERMOMAGNETICO MONOPOLAR PADRAO NEMA (AMERICANO) 50 A 100A</t>
  </si>
  <si>
    <t>SISTEMA DE PROTEÇÃO CONTRA DESCARGAS ATMOSFERICAS (SPDA)</t>
  </si>
  <si>
    <t>SPDA-CON-005</t>
  </si>
  <si>
    <t>9.42</t>
  </si>
  <si>
    <t xml:space="preserve">Conector mini-gar </t>
  </si>
  <si>
    <t>SPDA-CXS-015</t>
  </si>
  <si>
    <t>9.43</t>
  </si>
  <si>
    <t>Caixa de equalização de embutir com saida na parte superior e inferior para eletroduto de 25 mm  20x20x14</t>
  </si>
  <si>
    <t>9.44</t>
  </si>
  <si>
    <t>Haste cooperweld 5/8 x3m com conector</t>
  </si>
  <si>
    <t>SPDA-BAR-010</t>
  </si>
  <si>
    <t>9.45</t>
  </si>
  <si>
    <t>BARRA CHATA DE ALUMÍNIO 7/8" X 1/8" X 3M</t>
  </si>
  <si>
    <t>9.46</t>
  </si>
  <si>
    <t>Cordoalha de cobre nu inclusive isoladores 50 mm²</t>
  </si>
  <si>
    <t>9.47</t>
  </si>
  <si>
    <t>Caixa de inspenção PVC de D= 12 com tampa de aço galvanizada conforme projeto</t>
  </si>
  <si>
    <t>9.48</t>
  </si>
  <si>
    <t>Conector de pressão para cabo 50 mm²</t>
  </si>
  <si>
    <t>SPDA-TER-010</t>
  </si>
  <si>
    <t>9.49</t>
  </si>
  <si>
    <t xml:space="preserve">Conjunto terminal aereo, presilha e fixação </t>
  </si>
  <si>
    <t>Tomada de embutir para uso geral, 2p+t Luminarias de emergencia</t>
  </si>
  <si>
    <t>Fornecimento e assentamento de caixa pvc 4" x 4"</t>
  </si>
  <si>
    <t>Fornecimento e assentamento de caixa pvc 4" x 2" com tampa</t>
  </si>
  <si>
    <t>INST-STVAL-010</t>
  </si>
  <si>
    <t>9.32</t>
  </si>
  <si>
    <t>PONTO PARA INSTALAÇÃO DE LOGICA</t>
  </si>
  <si>
    <t>CAB-CER-005</t>
  </si>
  <si>
    <t>9.33</t>
  </si>
  <si>
    <t>CERTIFFICAÇÃO DO CABEAMENTO HORINZONTAL CONFORME NORMAS PARA O ATENDIMENTO DA CATEGORIA 6</t>
  </si>
  <si>
    <t>TANQUE SÉPTICO RETANGULAR, EM ALVENARIA COM BLOCOS DE CONCRETO, DIMENSÕES INTERNAS: 1,4 X 3,2 X 1,8 M, VOLUME ÚTIL: 6272 L (PARA 32 CONTRIBUINTES). AF_05/2018</t>
  </si>
  <si>
    <t>10.49</t>
  </si>
  <si>
    <t>SUMIDOURO RETANGULAR, EM ALVENARIA COM TIJOLOS CERÂMICOS MACIÇOS, DIMENSÕES INTERNAS: 2,5 X 3,0 X 3,0 M, ÁREA DE INFILTRAÇÃO: 25 M² (PARA 10 CONTRIBUINTES). AF_05/2018</t>
  </si>
  <si>
    <t>PINTURA EXTERNA EM TINTA ACRILICA MURO</t>
  </si>
  <si>
    <t>ESTRUTURA METÁLICA, PARA COBERTURA EM POLICARBONATO.</t>
  </si>
  <si>
    <t>COB-TEL-025</t>
  </si>
  <si>
    <t>COBERTURA EM POLICARBONATO, EXCL. ESTRUTURA METÁLICA</t>
  </si>
  <si>
    <t>LAJ-REV-010</t>
  </si>
  <si>
    <t>IMPERMEABILIZACAO COM MANTA ASFALTICA 3MM - Lajes</t>
  </si>
  <si>
    <t>URB-PAS-006</t>
  </si>
  <si>
    <t>ROD-MIT-005</t>
  </si>
  <si>
    <t>PIN-EMA-011</t>
  </si>
  <si>
    <t>PEITORIL DE GRANITO (JANELAS)</t>
  </si>
  <si>
    <t>PORTA  DE  MADEIRA  COMPENSADA  LISA  PARA  PINTURA,  0,80X2,10M,  CORRER,  INCLUSO
ADUELA 1A, ALIZAR 1A, TRILHO E FECHADURA - COMPLETA</t>
  </si>
  <si>
    <t>CONJUNTO DE VIDRO TEMPERADO 10MM COM 1 PORTA - CV1/CV2</t>
  </si>
  <si>
    <t>Eletroduto de pvc rígido roscável, diâm = 32 mm (1)</t>
  </si>
  <si>
    <t>Eletroduto de pvc rígido roscável, diâm = 25mm(3/4)</t>
  </si>
  <si>
    <t>senapi</t>
  </si>
  <si>
    <t>DISJUNTOR TERMOMAGNÉTICO TRIPOLAR 125A CAPAC. INTERRUP. 25KA-CURVA C</t>
  </si>
  <si>
    <t>DISJUNTOR TERMOMAGNÉTICO TRIPOLAR 80A CAPAC. INTERRUP. 25KA-CURVA C</t>
  </si>
  <si>
    <t>CAIXA DE PASSAGEM EM ALVENARIA TIPO R1 C/ TAMPA DE FERRO FUNDIDO E ARO TP1F
COMPLETA</t>
  </si>
  <si>
    <t>SPDA-CXS-020</t>
  </si>
  <si>
    <t>SPDA-CON-030</t>
  </si>
  <si>
    <t>MET-TOR-015</t>
  </si>
  <si>
    <t>comp</t>
  </si>
  <si>
    <t>MET-TOR-030</t>
  </si>
  <si>
    <t>CONJUNTO FLUTUANTE DE SUCÇÃO Ø 1"</t>
  </si>
  <si>
    <t>ED-9133</t>
  </si>
  <si>
    <t>INST-AGU-010</t>
  </si>
  <si>
    <t>CAIXA   DE   INSPEÇÃO   EM   ALVENARIA   DE   TIJOLO   MACIÇO   60X60X60CM,   REVESTIDA INTERNAMENTO  COM BARRA LISA (CIMENTO  E AREIA, TRAÇO  1:4) E=2,0CM, COM TAMPA PRÉ-MOLDADA  DE  CONCRETO  E  FUNDO  DE  CONCRETO  15MPA  TIPO  C  -  ESCAVAÇÃO  E
CONFECÇÃO - ÁGUAS PLUVIAIS E ESGOTO</t>
  </si>
  <si>
    <t>HID-CXS-170</t>
  </si>
  <si>
    <t>PLACAS  DE  IDENTIFICAÇÃO   "1"  EM  CHAPA  AÇO  GALVANIZADO  Nº  26  COM  PINTURA
AUTOMITIVA  PU,  COM  2  POSTES  RETO  EM  AÇO  COR  NATURAL  ENGASTADO  NO  SOLO. APLICAÇÃO DE ADESIVO VINIL MONOMÉRICO. DIMENSÃO 150X77CM</t>
  </si>
  <si>
    <t>PLACA  DE  SINALIZAÇÃO  "5  -  FACHADA"  EM  CHAPA  DE  AÇO  GALVANIZADO  Nº  26  COM
PINTURA AUTOMOTIVA PU, FIXADO À PAREDE COM PARAFUSOS. APLICAÇÃO DE ADESIVO VINIL MONOMÉRICO. DIM 150X60CM</t>
  </si>
  <si>
    <t>RO-41841</t>
  </si>
  <si>
    <t>INC-PLA-040</t>
  </si>
  <si>
    <t>PLA-ALU-015</t>
  </si>
  <si>
    <t>BANCO DE CONCRETO CURVO</t>
  </si>
  <si>
    <t>ED-15449</t>
  </si>
  <si>
    <t>LIM-GER-005</t>
  </si>
  <si>
    <t>Obra: PROJETO PADRAO UNIDADE BÁSICA DE SAÚDE - PADRÃO II</t>
  </si>
  <si>
    <t>Município: IBIRCATU-MG , RUA PROLONGAMENTO DO BAIRRO SANTO ANDRE.</t>
  </si>
  <si>
    <t>CONCLUSÃO DA CONSTRUÇÃO  DA UNIDADE BASICA DE SAUDE TIPO II, CIDADE - IBIRACATU-MG</t>
  </si>
  <si>
    <t>COORDENADAS GEOGRAFICAS. LATITUDE: -15.669838°, LONGITUDE: -44.165247°</t>
  </si>
  <si>
    <t>PRAZO DA OBRA: 12 meses</t>
  </si>
  <si>
    <t>ETAPAS/DESCRIÇÃO</t>
  </si>
  <si>
    <t>FÍSICO/ FINANCEIRO</t>
  </si>
  <si>
    <t>TOTAL  ETAPAS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</si>
  <si>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</si>
  <si>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</si>
  <si>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</si>
  <si>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</si>
  <si>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</si>
  <si>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</si>
  <si>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</si>
  <si>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</si>
  <si>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</si>
  <si>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</si>
  <si>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Físico %</t>
  </si>
  <si>
    <t>Financeiro</t>
  </si>
  <si>
    <t>TOTAL</t>
  </si>
  <si>
    <t xml:space="preserve"> </t>
  </si>
  <si>
    <t xml:space="preserve"> MODELO COMPOSIÇÃO DA TAXA DE BENEFÍCIOS E DESPESAS INDIRETAS</t>
  </si>
  <si>
    <t>Grupo</t>
  </si>
  <si>
    <t>A</t>
  </si>
  <si>
    <t>Despesas indiretas (especificar em %)</t>
  </si>
  <si>
    <t>A.1</t>
  </si>
  <si>
    <t>Administração central</t>
  </si>
  <si>
    <t>A.2</t>
  </si>
  <si>
    <t xml:space="preserve">Seguro e Garantia </t>
  </si>
  <si>
    <t>A.3</t>
  </si>
  <si>
    <t>Outros (Riscos)</t>
  </si>
  <si>
    <t>Total do grupo A</t>
  </si>
  <si>
    <t>B</t>
  </si>
  <si>
    <t>Bonificação (especificar em %)</t>
  </si>
  <si>
    <t>B = 7,00 %  Bonificação</t>
  </si>
  <si>
    <t>B.1</t>
  </si>
  <si>
    <t>Lucro</t>
  </si>
  <si>
    <t>Total do grupo B</t>
  </si>
  <si>
    <t>F = 1,00% Despesas Financeiras</t>
  </si>
  <si>
    <t>F</t>
  </si>
  <si>
    <t>Despesas Financeiras (especificar em %)</t>
  </si>
  <si>
    <t>F.1</t>
  </si>
  <si>
    <t>Despesas Financeiras</t>
  </si>
  <si>
    <t>I = 6,65 % Impostos</t>
  </si>
  <si>
    <t>Total do grupo F</t>
  </si>
  <si>
    <t>I</t>
  </si>
  <si>
    <t>Impostos</t>
  </si>
  <si>
    <t>I.1</t>
  </si>
  <si>
    <t>PIS</t>
  </si>
  <si>
    <t>I.2</t>
  </si>
  <si>
    <t>COFINS</t>
  </si>
  <si>
    <t>I.3</t>
  </si>
  <si>
    <t>ISSQN (Prefeitura Municipal de Ibircacatu-MG</t>
  </si>
  <si>
    <t>Fórmula para o cálculo do B.D.I. ( benefícios e despesas indiretas )</t>
  </si>
  <si>
    <t xml:space="preserve"> BDI (%) =(((1+A) x (1+B) x (1+F) )/(1-I)-1) </t>
  </si>
  <si>
    <t>_____________________________________________________</t>
  </si>
  <si>
    <t>Assinatura do Representante Legal</t>
  </si>
  <si>
    <t>* BDI calculado conforme Manual de Orientações para Elaboração de Planilhas Orçamentárias de Obras Públicas Elaborado Pelo TCU</t>
  </si>
  <si>
    <t>A =  7,98% Despesas indiretas</t>
  </si>
  <si>
    <t>BDI = Adotado 25,00%</t>
  </si>
  <si>
    <t>BDI = Calculado 25,01%</t>
  </si>
  <si>
    <t>Local,  IBIRACATU-MG 12 DE MAIO DE 2021</t>
  </si>
  <si>
    <t>PIS-MIT-015</t>
  </si>
  <si>
    <t>Quinhentos e tres mil, novecentos e oitenta e nove reais e dois centavos</t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</si>
</sst>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64" formatCode="00"/>
    <numFmt numFmtId="165" formatCode="0.00;[Red]0.00"/>
    <numFmt numFmtId="166" formatCode="&quot;R$&quot;\ #,##0.00;[Red]&quot;R$&quot;\ #,##0.00"/>
    <numFmt numFmtId="167" formatCode="_(* #,##0.00_);_(* \(#,##0.00\);_(* &quot;-&quot;??_);_(@_)"/>
    <numFmt numFmtId="168" formatCode="&quot;R$ &quot;#,##0.00"/>
  </numFmts>
  <fonts count="27"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b/>
      <sz val="10"/>
      <name val="Liberation Sans Narrow"/>
    </font>
    <font>
      <b/>
      <sz val="10"/>
      <name val="Liberation Sans Narrow"/>
      <family val="2"/>
    </font>
    <font>
      <b/>
      <sz val="10"/>
      <color rgb="FF000000"/>
      <name val="Liberation Sans Narrow"/>
      <family val="2"/>
    </font>
    <font>
      <sz val="10"/>
      <name val="Liberation Sans Narrow"/>
    </font>
    <font>
      <sz val="10"/>
      <name val="Liberation Sans Narrow"/>
      <family val="2"/>
    </font>
    <font>
      <sz val="10"/>
      <color rgb="FF000000"/>
      <name val="Liberation Sans Narrow"/>
      <family val="2"/>
    </font>
    <font>
      <sz val="10"/>
      <color rgb="FF000000"/>
      <name val="Arial"/>
      <family val="2"/>
    </font>
    <font>
      <b/>
      <sz val="8"/>
      <name val="Arial"/>
      <family val="2"/>
    </font>
    <font>
      <sz val="8"/>
      <name val="Arial"/>
    </font>
    <font>
      <sz val="10"/>
      <color rgb="FF000000"/>
      <name val="Times New Roman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</font>
    <font>
      <b/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Times New Roman"/>
      <family val="1"/>
    </font>
    <font>
      <sz val="12"/>
      <color rgb="FF000000"/>
      <name val="Times New Roman"/>
      <family val="1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Arial"/>
      <family val="2"/>
    </font>
    <font>
      <sz val="12"/>
      <name val="Arial"/>
      <family val="2"/>
    </font>
    <font>
      <sz val="11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</patternFill>
    </fill>
    <fill>
      <patternFill patternType="solid">
        <fgColor rgb="FFC4BC96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43" fontId="13" fillId="0" borderId="0" applyFont="0" applyFill="0" applyBorder="0" applyAlignment="0" applyProtection="0"/>
    <xf numFmtId="167" fontId="3" fillId="0" borderId="0" applyFont="0" applyFill="0" applyBorder="0" applyAlignment="0" applyProtection="0"/>
    <xf numFmtId="9" fontId="26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289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wrapText="1"/>
    </xf>
    <xf numFmtId="0" fontId="1" fillId="3" borderId="2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1" fontId="6" fillId="3" borderId="2" xfId="0" applyNumberFormat="1" applyFont="1" applyFill="1" applyBorder="1" applyAlignment="1">
      <alignment horizontal="center" vertical="top" wrapText="1" shrinkToFit="1"/>
    </xf>
    <xf numFmtId="2" fontId="9" fillId="0" borderId="2" xfId="0" applyNumberFormat="1" applyFont="1" applyFill="1" applyBorder="1" applyAlignment="1">
      <alignment horizontal="right" vertical="center" wrapText="1" shrinkToFit="1"/>
    </xf>
    <xf numFmtId="1" fontId="9" fillId="0" borderId="2" xfId="0" applyNumberFormat="1" applyFont="1" applyFill="1" applyBorder="1" applyAlignment="1">
      <alignment horizontal="center" vertical="top" wrapText="1" shrinkToFit="1"/>
    </xf>
    <xf numFmtId="4" fontId="9" fillId="0" borderId="2" xfId="0" applyNumberFormat="1" applyFont="1" applyFill="1" applyBorder="1" applyAlignment="1">
      <alignment horizontal="right" vertical="center" wrapText="1" shrinkToFit="1"/>
    </xf>
    <xf numFmtId="2" fontId="9" fillId="0" borderId="2" xfId="0" applyNumberFormat="1" applyFont="1" applyFill="1" applyBorder="1" applyAlignment="1">
      <alignment horizontal="right" vertical="top" wrapText="1" shrinkToFit="1"/>
    </xf>
    <xf numFmtId="164" fontId="9" fillId="0" borderId="2" xfId="0" applyNumberFormat="1" applyFont="1" applyFill="1" applyBorder="1" applyAlignment="1">
      <alignment horizontal="center" vertical="top" wrapText="1" shrinkToFit="1"/>
    </xf>
    <xf numFmtId="1" fontId="9" fillId="0" borderId="2" xfId="0" applyNumberFormat="1" applyFont="1" applyFill="1" applyBorder="1" applyAlignment="1">
      <alignment horizontal="center" vertical="center" wrapText="1" shrinkToFit="1"/>
    </xf>
    <xf numFmtId="0" fontId="2" fillId="2" borderId="0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center" vertical="top" wrapText="1"/>
    </xf>
    <xf numFmtId="9" fontId="11" fillId="0" borderId="2" xfId="0" applyNumberFormat="1" applyFont="1" applyFill="1" applyBorder="1" applyAlignment="1">
      <alignment horizontal="right" vertical="top" wrapText="1" indent="1"/>
    </xf>
    <xf numFmtId="165" fontId="7" fillId="0" borderId="2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vertical="center"/>
    </xf>
    <xf numFmtId="166" fontId="7" fillId="0" borderId="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wrapText="1"/>
    </xf>
    <xf numFmtId="2" fontId="10" fillId="0" borderId="5" xfId="0" applyNumberFormat="1" applyFont="1" applyFill="1" applyBorder="1" applyAlignment="1">
      <alignment horizontal="right" wrapText="1" shrinkToFit="1"/>
    </xf>
    <xf numFmtId="0" fontId="2" fillId="0" borderId="4" xfId="0" applyFont="1" applyFill="1" applyBorder="1" applyAlignment="1">
      <alignment horizontal="right" vertical="center" wrapText="1"/>
    </xf>
    <xf numFmtId="0" fontId="1" fillId="4" borderId="2" xfId="0" applyFont="1" applyFill="1" applyBorder="1" applyAlignment="1">
      <alignment horizontal="left" wrapText="1"/>
    </xf>
    <xf numFmtId="1" fontId="6" fillId="4" borderId="2" xfId="0" applyNumberFormat="1" applyFont="1" applyFill="1" applyBorder="1" applyAlignment="1">
      <alignment horizontal="center" vertical="top" wrapText="1" shrinkToFit="1"/>
    </xf>
    <xf numFmtId="165" fontId="7" fillId="4" borderId="2" xfId="0" applyNumberFormat="1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left" vertical="top" wrapText="1"/>
    </xf>
    <xf numFmtId="166" fontId="4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/>
    </xf>
    <xf numFmtId="0" fontId="8" fillId="0" borderId="2" xfId="0" applyFont="1" applyFill="1" applyBorder="1" applyAlignment="1">
      <alignment horizontal="left" vertical="top" wrapText="1"/>
    </xf>
    <xf numFmtId="0" fontId="3" fillId="0" borderId="6" xfId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top" wrapText="1"/>
    </xf>
    <xf numFmtId="2" fontId="9" fillId="0" borderId="2" xfId="0" applyNumberFormat="1" applyFont="1" applyFill="1" applyBorder="1" applyAlignment="1">
      <alignment horizontal="center" vertical="center" wrapText="1" shrinkToFit="1"/>
    </xf>
    <xf numFmtId="0" fontId="8" fillId="0" borderId="3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39" fontId="14" fillId="5" borderId="6" xfId="2" applyNumberFormat="1" applyFont="1" applyFill="1" applyBorder="1"/>
    <xf numFmtId="0" fontId="0" fillId="0" borderId="6" xfId="0" quotePrefix="1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center" vertical="center" wrapText="1"/>
    </xf>
    <xf numFmtId="0" fontId="0" fillId="0" borderId="0" xfId="0"/>
    <xf numFmtId="0" fontId="0" fillId="0" borderId="11" xfId="0" applyBorder="1"/>
    <xf numFmtId="0" fontId="5" fillId="3" borderId="3" xfId="0" applyFont="1" applyFill="1" applyBorder="1" applyAlignment="1">
      <alignment horizontal="left" vertical="top" wrapText="1"/>
    </xf>
    <xf numFmtId="0" fontId="5" fillId="4" borderId="3" xfId="0" applyFont="1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left" vertical="top" wrapText="1"/>
    </xf>
    <xf numFmtId="0" fontId="19" fillId="0" borderId="3" xfId="0" applyFont="1" applyFill="1" applyBorder="1" applyAlignment="1">
      <alignment horizontal="left" vertical="top" wrapText="1"/>
    </xf>
    <xf numFmtId="0" fontId="18" fillId="0" borderId="2" xfId="0" applyFont="1" applyFill="1" applyBorder="1" applyAlignment="1">
      <alignment horizontal="center" vertical="center" wrapText="1"/>
    </xf>
    <xf numFmtId="0" fontId="10" fillId="0" borderId="6" xfId="0" quotePrefix="1" applyFont="1" applyFill="1" applyBorder="1" applyAlignment="1">
      <alignment horizontal="center" vertical="center"/>
    </xf>
    <xf numFmtId="0" fontId="14" fillId="5" borderId="6" xfId="2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67" fontId="3" fillId="0" borderId="0" xfId="3" applyFont="1" applyAlignment="1">
      <alignment horizontal="right" vertical="center"/>
    </xf>
    <xf numFmtId="2" fontId="3" fillId="0" borderId="0" xfId="3" applyNumberFormat="1" applyFont="1" applyAlignment="1">
      <alignment horizontal="right" vertical="center"/>
    </xf>
    <xf numFmtId="0" fontId="1" fillId="0" borderId="0" xfId="0" applyFont="1"/>
    <xf numFmtId="0" fontId="1" fillId="0" borderId="19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2" fillId="2" borderId="2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9" fontId="2" fillId="0" borderId="2" xfId="0" applyNumberFormat="1" applyFont="1" applyFill="1" applyBorder="1" applyAlignment="1">
      <alignment horizontal="right" vertical="top" wrapText="1" indent="1"/>
    </xf>
    <xf numFmtId="0" fontId="2" fillId="0" borderId="2" xfId="0" applyFont="1" applyFill="1" applyBorder="1" applyAlignment="1">
      <alignment horizontal="left" vertical="top" wrapText="1" indent="1"/>
    </xf>
    <xf numFmtId="0" fontId="1" fillId="0" borderId="7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 wrapText="1"/>
    </xf>
    <xf numFmtId="17" fontId="1" fillId="0" borderId="8" xfId="0" applyNumberFormat="1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 wrapText="1"/>
    </xf>
    <xf numFmtId="166" fontId="15" fillId="4" borderId="2" xfId="0" applyNumberFormat="1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top"/>
    </xf>
    <xf numFmtId="0" fontId="21" fillId="0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21" fillId="0" borderId="6" xfId="0" applyFont="1" applyBorder="1" applyAlignment="1">
      <alignment horizontal="left" vertical="center" wrapText="1"/>
    </xf>
    <xf numFmtId="166" fontId="1" fillId="0" borderId="0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top"/>
    </xf>
    <xf numFmtId="0" fontId="2" fillId="0" borderId="8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21" xfId="0" applyFont="1" applyFill="1" applyBorder="1" applyAlignment="1">
      <alignment horizontal="left" vertical="top"/>
    </xf>
    <xf numFmtId="0" fontId="0" fillId="6" borderId="22" xfId="0" applyFill="1" applyBorder="1" applyAlignment="1"/>
    <xf numFmtId="0" fontId="0" fillId="6" borderId="23" xfId="0" applyFill="1" applyBorder="1" applyAlignment="1"/>
    <xf numFmtId="0" fontId="0" fillId="6" borderId="23" xfId="0" applyFill="1" applyBorder="1" applyAlignment="1">
      <alignment wrapText="1"/>
    </xf>
    <xf numFmtId="0" fontId="0" fillId="6" borderId="15" xfId="0" applyFill="1" applyBorder="1" applyAlignment="1"/>
    <xf numFmtId="0" fontId="0" fillId="6" borderId="0" xfId="0" applyFill="1"/>
    <xf numFmtId="0" fontId="0" fillId="6" borderId="0" xfId="0" applyFill="1" applyAlignment="1"/>
    <xf numFmtId="0" fontId="0" fillId="6" borderId="0" xfId="0" applyFill="1" applyAlignment="1">
      <alignment wrapText="1"/>
    </xf>
    <xf numFmtId="0" fontId="0" fillId="6" borderId="11" xfId="0" applyFill="1" applyBorder="1"/>
    <xf numFmtId="0" fontId="2" fillId="6" borderId="24" xfId="0" applyFont="1" applyFill="1" applyBorder="1" applyAlignment="1">
      <alignment horizontal="centerContinuous" vertical="center"/>
    </xf>
    <xf numFmtId="0" fontId="2" fillId="6" borderId="16" xfId="0" applyFont="1" applyFill="1" applyBorder="1" applyAlignment="1">
      <alignment horizontal="centerContinuous" vertical="center"/>
    </xf>
    <xf numFmtId="0" fontId="2" fillId="6" borderId="25" xfId="0" applyFont="1" applyFill="1" applyBorder="1" applyAlignment="1">
      <alignment horizontal="centerContinuous" vertical="center"/>
    </xf>
    <xf numFmtId="0" fontId="2" fillId="6" borderId="26" xfId="0" applyFont="1" applyFill="1" applyBorder="1" applyAlignment="1">
      <alignment horizontal="centerContinuous" vertical="center"/>
    </xf>
    <xf numFmtId="0" fontId="2" fillId="6" borderId="27" xfId="0" applyFont="1" applyFill="1" applyBorder="1" applyAlignment="1">
      <alignment horizontal="left" vertical="center"/>
    </xf>
    <xf numFmtId="0" fontId="2" fillId="6" borderId="11" xfId="0" applyFont="1" applyFill="1" applyBorder="1" applyAlignment="1">
      <alignment horizontal="left" vertical="center"/>
    </xf>
    <xf numFmtId="0" fontId="2" fillId="6" borderId="28" xfId="0" applyFont="1" applyFill="1" applyBorder="1" applyAlignment="1">
      <alignment horizontal="left" vertical="center"/>
    </xf>
    <xf numFmtId="0" fontId="2" fillId="6" borderId="29" xfId="0" applyFont="1" applyFill="1" applyBorder="1" applyAlignment="1">
      <alignment horizontal="left" vertical="center"/>
    </xf>
    <xf numFmtId="168" fontId="2" fillId="6" borderId="29" xfId="0" applyNumberFormat="1" applyFont="1" applyFill="1" applyBorder="1" applyAlignment="1">
      <alignment horizontal="left" vertical="center"/>
    </xf>
    <xf numFmtId="0" fontId="2" fillId="6" borderId="30" xfId="0" applyFont="1" applyFill="1" applyBorder="1" applyAlignment="1">
      <alignment vertical="center"/>
    </xf>
    <xf numFmtId="0" fontId="2" fillId="6" borderId="31" xfId="0" applyFont="1" applyFill="1" applyBorder="1" applyAlignment="1">
      <alignment horizontal="left" vertical="center"/>
    </xf>
    <xf numFmtId="0" fontId="2" fillId="6" borderId="32" xfId="0" applyFont="1" applyFill="1" applyBorder="1" applyAlignment="1">
      <alignment horizontal="left" vertical="center"/>
    </xf>
    <xf numFmtId="0" fontId="2" fillId="6" borderId="33" xfId="0" applyFont="1" applyFill="1" applyBorder="1" applyAlignment="1">
      <alignment horizontal="left" vertical="center"/>
    </xf>
    <xf numFmtId="0" fontId="2" fillId="6" borderId="12" xfId="0" applyFont="1" applyFill="1" applyBorder="1" applyAlignment="1">
      <alignment horizontal="left" vertical="center"/>
    </xf>
    <xf numFmtId="0" fontId="2" fillId="6" borderId="14" xfId="0" applyFont="1" applyFill="1" applyBorder="1" applyAlignment="1">
      <alignment horizontal="left" vertical="center"/>
    </xf>
    <xf numFmtId="0" fontId="2" fillId="6" borderId="34" xfId="0" applyFont="1" applyFill="1" applyBorder="1" applyAlignment="1">
      <alignment horizontal="left" vertical="center"/>
    </xf>
    <xf numFmtId="0" fontId="2" fillId="6" borderId="13" xfId="0" applyFont="1" applyFill="1" applyBorder="1" applyAlignment="1">
      <alignment horizontal="left" vertical="center"/>
    </xf>
    <xf numFmtId="0" fontId="2" fillId="6" borderId="35" xfId="0" applyFont="1" applyFill="1" applyBorder="1" applyAlignment="1">
      <alignment horizontal="left" vertical="center"/>
    </xf>
    <xf numFmtId="0" fontId="2" fillId="6" borderId="36" xfId="0" applyFont="1" applyFill="1" applyBorder="1" applyAlignment="1">
      <alignment horizontal="center" vertical="center"/>
    </xf>
    <xf numFmtId="0" fontId="2" fillId="6" borderId="28" xfId="0" applyFont="1" applyFill="1" applyBorder="1" applyAlignment="1">
      <alignment horizontal="center" vertical="center"/>
    </xf>
    <xf numFmtId="0" fontId="2" fillId="6" borderId="32" xfId="0" applyFont="1" applyFill="1" applyBorder="1" applyAlignment="1">
      <alignment horizontal="center" vertical="center" wrapText="1"/>
    </xf>
    <xf numFmtId="0" fontId="2" fillId="6" borderId="32" xfId="0" applyFont="1" applyFill="1" applyBorder="1" applyAlignment="1">
      <alignment horizontal="center" vertical="center"/>
    </xf>
    <xf numFmtId="0" fontId="2" fillId="6" borderId="30" xfId="0" applyFont="1" applyFill="1" applyBorder="1" applyAlignment="1">
      <alignment horizontal="center" vertical="center"/>
    </xf>
    <xf numFmtId="0" fontId="2" fillId="6" borderId="35" xfId="0" applyFont="1" applyFill="1" applyBorder="1" applyAlignment="1">
      <alignment horizontal="center" vertical="center"/>
    </xf>
    <xf numFmtId="0" fontId="17" fillId="0" borderId="37" xfId="0" applyFont="1" applyBorder="1" applyAlignment="1">
      <alignment horizontal="centerContinuous" vertical="center" wrapText="1"/>
    </xf>
    <xf numFmtId="49" fontId="17" fillId="0" borderId="38" xfId="0" applyNumberFormat="1" applyFont="1" applyBorder="1" applyAlignment="1">
      <alignment horizontal="left" vertical="center" wrapText="1"/>
    </xf>
    <xf numFmtId="49" fontId="18" fillId="6" borderId="39" xfId="0" applyNumberFormat="1" applyFont="1" applyFill="1" applyBorder="1" applyAlignment="1">
      <alignment horizontal="center" vertical="top" wrapText="1"/>
    </xf>
    <xf numFmtId="10" fontId="17" fillId="6" borderId="39" xfId="0" applyNumberFormat="1" applyFont="1" applyFill="1" applyBorder="1" applyAlignment="1">
      <alignment vertical="top" wrapText="1"/>
    </xf>
    <xf numFmtId="10" fontId="18" fillId="6" borderId="39" xfId="0" applyNumberFormat="1" applyFont="1" applyFill="1" applyBorder="1" applyAlignment="1">
      <alignment vertical="top" wrapText="1"/>
    </xf>
    <xf numFmtId="10" fontId="18" fillId="6" borderId="39" xfId="2" applyNumberFormat="1" applyFont="1" applyFill="1" applyBorder="1" applyAlignment="1">
      <alignment vertical="top" wrapText="1"/>
    </xf>
    <xf numFmtId="10" fontId="18" fillId="6" borderId="40" xfId="0" applyNumberFormat="1" applyFont="1" applyFill="1" applyBorder="1" applyAlignment="1">
      <alignment vertical="top" wrapText="1"/>
    </xf>
    <xf numFmtId="10" fontId="17" fillId="6" borderId="41" xfId="0" applyNumberFormat="1" applyFont="1" applyFill="1" applyBorder="1" applyAlignment="1">
      <alignment vertical="top" wrapText="1"/>
    </xf>
    <xf numFmtId="10" fontId="18" fillId="6" borderId="35" xfId="0" applyNumberFormat="1" applyFont="1" applyFill="1" applyBorder="1" applyAlignment="1">
      <alignment vertical="top" wrapText="1"/>
    </xf>
    <xf numFmtId="0" fontId="17" fillId="0" borderId="43" xfId="0" applyFont="1" applyBorder="1" applyAlignment="1">
      <alignment horizontal="centerContinuous" vertical="center" wrapText="1"/>
    </xf>
    <xf numFmtId="0" fontId="17" fillId="0" borderId="44" xfId="0" applyFont="1" applyBorder="1" applyAlignment="1">
      <alignment horizontal="left" vertical="center" wrapText="1"/>
    </xf>
    <xf numFmtId="49" fontId="18" fillId="6" borderId="45" xfId="0" applyNumberFormat="1" applyFont="1" applyFill="1" applyBorder="1" applyAlignment="1">
      <alignment horizontal="center" vertical="top" wrapText="1"/>
    </xf>
    <xf numFmtId="168" fontId="18" fillId="6" borderId="45" xfId="0" applyNumberFormat="1" applyFont="1" applyFill="1" applyBorder="1" applyAlignment="1">
      <alignment vertical="top" wrapText="1"/>
    </xf>
    <xf numFmtId="168" fontId="18" fillId="6" borderId="46" xfId="0" applyNumberFormat="1" applyFont="1" applyFill="1" applyBorder="1" applyAlignment="1">
      <alignment vertical="top" wrapText="1"/>
    </xf>
    <xf numFmtId="10" fontId="17" fillId="6" borderId="39" xfId="2" applyNumberFormat="1" applyFont="1" applyFill="1" applyBorder="1" applyAlignment="1">
      <alignment vertical="top" wrapText="1"/>
    </xf>
    <xf numFmtId="10" fontId="17" fillId="6" borderId="45" xfId="0" applyNumberFormat="1" applyFont="1" applyFill="1" applyBorder="1" applyAlignment="1">
      <alignment vertical="top" wrapText="1"/>
    </xf>
    <xf numFmtId="10" fontId="17" fillId="6" borderId="35" xfId="0" applyNumberFormat="1" applyFont="1" applyFill="1" applyBorder="1" applyAlignment="1">
      <alignment vertical="top" wrapText="1"/>
    </xf>
    <xf numFmtId="168" fontId="18" fillId="6" borderId="47" xfId="0" applyNumberFormat="1" applyFont="1" applyFill="1" applyBorder="1" applyAlignment="1">
      <alignment vertical="top" wrapText="1"/>
    </xf>
    <xf numFmtId="168" fontId="18" fillId="6" borderId="35" xfId="0" applyNumberFormat="1" applyFont="1" applyFill="1" applyBorder="1" applyAlignment="1">
      <alignment vertical="top" wrapText="1"/>
    </xf>
    <xf numFmtId="0" fontId="2" fillId="6" borderId="43" xfId="0" applyFont="1" applyFill="1" applyBorder="1" applyAlignment="1">
      <alignment horizontal="center" vertical="center" wrapText="1"/>
    </xf>
    <xf numFmtId="0" fontId="2" fillId="6" borderId="44" xfId="0" applyFont="1" applyFill="1" applyBorder="1" applyAlignment="1">
      <alignment vertical="top" wrapText="1"/>
    </xf>
    <xf numFmtId="10" fontId="18" fillId="6" borderId="45" xfId="0" applyNumberFormat="1" applyFont="1" applyFill="1" applyBorder="1" applyAlignment="1">
      <alignment vertical="top" wrapText="1"/>
    </xf>
    <xf numFmtId="10" fontId="18" fillId="6" borderId="41" xfId="0" applyNumberFormat="1" applyFont="1" applyFill="1" applyBorder="1" applyAlignment="1">
      <alignment vertical="top" wrapText="1"/>
    </xf>
    <xf numFmtId="0" fontId="3" fillId="6" borderId="43" xfId="0" applyFont="1" applyFill="1" applyBorder="1" applyAlignment="1">
      <alignment vertical="top" wrapText="1"/>
    </xf>
    <xf numFmtId="0" fontId="3" fillId="6" borderId="44" xfId="0" applyFont="1" applyFill="1" applyBorder="1" applyAlignment="1">
      <alignment vertical="top" wrapText="1"/>
    </xf>
    <xf numFmtId="4" fontId="0" fillId="6" borderId="0" xfId="0" applyNumberFormat="1" applyFill="1"/>
    <xf numFmtId="10" fontId="0" fillId="6" borderId="0" xfId="0" applyNumberFormat="1" applyFill="1"/>
    <xf numFmtId="0" fontId="3" fillId="6" borderId="45" xfId="0" applyFont="1" applyFill="1" applyBorder="1" applyAlignment="1">
      <alignment vertical="top" wrapText="1"/>
    </xf>
    <xf numFmtId="0" fontId="2" fillId="6" borderId="45" xfId="0" applyFont="1" applyFill="1" applyBorder="1" applyAlignment="1">
      <alignment vertical="top" wrapText="1"/>
    </xf>
    <xf numFmtId="166" fontId="18" fillId="6" borderId="45" xfId="0" applyNumberFormat="1" applyFont="1" applyFill="1" applyBorder="1" applyAlignment="1">
      <alignment vertical="top" wrapText="1"/>
    </xf>
    <xf numFmtId="166" fontId="0" fillId="6" borderId="0" xfId="0" applyNumberFormat="1" applyFill="1"/>
    <xf numFmtId="49" fontId="18" fillId="6" borderId="43" xfId="0" applyNumberFormat="1" applyFont="1" applyFill="1" applyBorder="1" applyAlignment="1">
      <alignment vertical="top" wrapText="1"/>
    </xf>
    <xf numFmtId="49" fontId="18" fillId="6" borderId="45" xfId="0" applyNumberFormat="1" applyFont="1" applyFill="1" applyBorder="1" applyAlignment="1">
      <alignment vertical="top" wrapText="1"/>
    </xf>
    <xf numFmtId="0" fontId="3" fillId="6" borderId="48" xfId="0" applyFont="1" applyFill="1" applyBorder="1" applyAlignment="1">
      <alignment vertical="top" wrapText="1"/>
    </xf>
    <xf numFmtId="0" fontId="3" fillId="6" borderId="49" xfId="0" applyFont="1" applyFill="1" applyBorder="1" applyAlignment="1">
      <alignment vertical="top" wrapText="1"/>
    </xf>
    <xf numFmtId="49" fontId="18" fillId="6" borderId="49" xfId="0" applyNumberFormat="1" applyFont="1" applyFill="1" applyBorder="1" applyAlignment="1">
      <alignment horizontal="center" vertical="top" wrapText="1"/>
    </xf>
    <xf numFmtId="168" fontId="18" fillId="6" borderId="50" xfId="0" applyNumberFormat="1" applyFont="1" applyFill="1" applyBorder="1" applyAlignment="1">
      <alignment vertical="top" wrapText="1"/>
    </xf>
    <xf numFmtId="168" fontId="18" fillId="6" borderId="42" xfId="0" applyNumberFormat="1" applyFont="1" applyFill="1" applyBorder="1" applyAlignment="1">
      <alignment vertical="top" wrapText="1"/>
    </xf>
    <xf numFmtId="0" fontId="2" fillId="6" borderId="51" xfId="0" applyFont="1" applyFill="1" applyBorder="1" applyAlignment="1">
      <alignment horizontal="centerContinuous" vertical="center" wrapText="1"/>
    </xf>
    <xf numFmtId="0" fontId="2" fillId="6" borderId="52" xfId="0" applyFont="1" applyFill="1" applyBorder="1" applyAlignment="1">
      <alignment horizontal="centerContinuous" vertical="center" wrapText="1"/>
    </xf>
    <xf numFmtId="49" fontId="17" fillId="6" borderId="40" xfId="0" applyNumberFormat="1" applyFont="1" applyFill="1" applyBorder="1" applyAlignment="1">
      <alignment horizontal="center" vertical="top" wrapText="1"/>
    </xf>
    <xf numFmtId="10" fontId="17" fillId="6" borderId="40" xfId="0" applyNumberFormat="1" applyFont="1" applyFill="1" applyBorder="1" applyAlignment="1">
      <alignment vertical="top" wrapText="1"/>
    </xf>
    <xf numFmtId="0" fontId="2" fillId="6" borderId="53" xfId="0" applyFont="1" applyFill="1" applyBorder="1" applyAlignment="1">
      <alignment horizontal="centerContinuous" vertical="center" wrapText="1"/>
    </xf>
    <xf numFmtId="0" fontId="2" fillId="6" borderId="54" xfId="0" applyFont="1" applyFill="1" applyBorder="1" applyAlignment="1">
      <alignment horizontal="centerContinuous" vertical="center" wrapText="1"/>
    </xf>
    <xf numFmtId="49" fontId="17" fillId="6" borderId="55" xfId="0" applyNumberFormat="1" applyFont="1" applyFill="1" applyBorder="1" applyAlignment="1">
      <alignment horizontal="center" vertical="top" wrapText="1"/>
    </xf>
    <xf numFmtId="168" fontId="17" fillId="6" borderId="55" xfId="0" applyNumberFormat="1" applyFont="1" applyFill="1" applyBorder="1" applyAlignment="1">
      <alignment vertical="top" wrapText="1"/>
    </xf>
    <xf numFmtId="168" fontId="17" fillId="6" borderId="56" xfId="0" applyNumberFormat="1" applyFont="1" applyFill="1" applyBorder="1" applyAlignment="1">
      <alignment vertical="top" wrapText="1"/>
    </xf>
    <xf numFmtId="0" fontId="0" fillId="6" borderId="0" xfId="0" applyFill="1" applyBorder="1" applyAlignment="1">
      <alignment vertical="center"/>
    </xf>
    <xf numFmtId="0" fontId="0" fillId="6" borderId="0" xfId="0" applyFill="1" applyBorder="1" applyAlignment="1">
      <alignment vertical="center" wrapText="1"/>
    </xf>
    <xf numFmtId="0" fontId="2" fillId="6" borderId="57" xfId="0" applyFont="1" applyFill="1" applyBorder="1" applyAlignment="1">
      <alignment wrapText="1"/>
    </xf>
    <xf numFmtId="0" fontId="2" fillId="6" borderId="58" xfId="0" applyFont="1" applyFill="1" applyBorder="1" applyAlignment="1">
      <alignment wrapText="1"/>
    </xf>
    <xf numFmtId="0" fontId="0" fillId="6" borderId="58" xfId="0" applyFill="1" applyBorder="1"/>
    <xf numFmtId="0" fontId="0" fillId="6" borderId="59" xfId="0" applyFill="1" applyBorder="1"/>
    <xf numFmtId="0" fontId="3" fillId="6" borderId="0" xfId="0" applyFont="1" applyFill="1"/>
    <xf numFmtId="0" fontId="2" fillId="6" borderId="0" xfId="0" applyFont="1" applyFill="1" applyBorder="1" applyAlignment="1">
      <alignment wrapText="1"/>
    </xf>
    <xf numFmtId="0" fontId="0" fillId="0" borderId="0" xfId="0" applyBorder="1" applyAlignment="1">
      <alignment vertical="center"/>
    </xf>
    <xf numFmtId="0" fontId="2" fillId="6" borderId="0" xfId="0" applyFont="1" applyFill="1" applyBorder="1"/>
    <xf numFmtId="0" fontId="0" fillId="6" borderId="0" xfId="0" applyFill="1" applyBorder="1"/>
    <xf numFmtId="0" fontId="18" fillId="6" borderId="0" xfId="0" applyFont="1" applyFill="1" applyBorder="1"/>
    <xf numFmtId="0" fontId="18" fillId="6" borderId="33" xfId="0" applyFont="1" applyFill="1" applyBorder="1"/>
    <xf numFmtId="0" fontId="21" fillId="0" borderId="0" xfId="0" applyFont="1" applyBorder="1" applyAlignment="1">
      <alignment horizontal="centerContinuous" vertical="center"/>
    </xf>
    <xf numFmtId="0" fontId="0" fillId="6" borderId="0" xfId="0" applyFill="1" applyBorder="1" applyAlignment="1">
      <alignment wrapText="1"/>
    </xf>
    <xf numFmtId="0" fontId="21" fillId="0" borderId="0" xfId="0" applyFont="1" applyBorder="1" applyAlignment="1">
      <alignment vertical="center"/>
    </xf>
    <xf numFmtId="0" fontId="0" fillId="6" borderId="33" xfId="0" applyFill="1" applyBorder="1"/>
    <xf numFmtId="0" fontId="3" fillId="6" borderId="0" xfId="0" applyFont="1" applyFill="1" applyBorder="1"/>
    <xf numFmtId="0" fontId="0" fillId="6" borderId="0" xfId="0" applyFill="1" applyBorder="1" applyAlignment="1"/>
    <xf numFmtId="0" fontId="17" fillId="6" borderId="0" xfId="0" applyFont="1" applyFill="1" applyBorder="1"/>
    <xf numFmtId="0" fontId="0" fillId="0" borderId="0" xfId="0" applyBorder="1" applyAlignment="1">
      <alignment horizontal="centerContinuous" vertical="center"/>
    </xf>
    <xf numFmtId="0" fontId="17" fillId="6" borderId="0" xfId="0" applyFont="1" applyFill="1" applyBorder="1" applyAlignment="1"/>
    <xf numFmtId="0" fontId="17" fillId="6" borderId="0" xfId="0" applyFont="1" applyFill="1" applyBorder="1" applyAlignment="1">
      <alignment wrapText="1"/>
    </xf>
    <xf numFmtId="0" fontId="2" fillId="6" borderId="0" xfId="0" applyFont="1" applyFill="1" applyBorder="1" applyAlignment="1">
      <alignment horizontal="right"/>
    </xf>
    <xf numFmtId="0" fontId="18" fillId="6" borderId="10" xfId="0" applyFont="1" applyFill="1" applyBorder="1"/>
    <xf numFmtId="0" fontId="21" fillId="0" borderId="10" xfId="0" applyFont="1" applyBorder="1" applyAlignment="1">
      <alignment horizontal="centerContinuous" vertical="center"/>
    </xf>
    <xf numFmtId="0" fontId="18" fillId="6" borderId="10" xfId="0" applyFont="1" applyFill="1" applyBorder="1" applyAlignment="1"/>
    <xf numFmtId="0" fontId="18" fillId="6" borderId="17" xfId="0" applyFont="1" applyFill="1" applyBorder="1" applyAlignment="1">
      <alignment wrapText="1"/>
    </xf>
    <xf numFmtId="0" fontId="0" fillId="6" borderId="17" xfId="0" applyFill="1" applyBorder="1"/>
    <xf numFmtId="0" fontId="0" fillId="6" borderId="18" xfId="0" applyFill="1" applyBorder="1"/>
    <xf numFmtId="0" fontId="0" fillId="6" borderId="29" xfId="0" applyFill="1" applyBorder="1" applyAlignment="1"/>
    <xf numFmtId="0" fontId="0" fillId="6" borderId="29" xfId="0" applyFill="1" applyBorder="1" applyAlignment="1">
      <alignment wrapText="1"/>
    </xf>
    <xf numFmtId="0" fontId="0" fillId="6" borderId="30" xfId="0" applyFill="1" applyBorder="1" applyAlignment="1"/>
    <xf numFmtId="0" fontId="0" fillId="6" borderId="60" xfId="0" applyFill="1" applyBorder="1" applyAlignment="1"/>
    <xf numFmtId="0" fontId="0" fillId="6" borderId="7" xfId="0" applyFill="1" applyBorder="1"/>
    <xf numFmtId="0" fontId="0" fillId="6" borderId="8" xfId="0" applyFill="1" applyBorder="1"/>
    <xf numFmtId="0" fontId="0" fillId="6" borderId="8" xfId="0" applyFill="1" applyBorder="1" applyAlignment="1">
      <alignment wrapText="1"/>
    </xf>
    <xf numFmtId="0" fontId="0" fillId="6" borderId="9" xfId="0" applyFill="1" applyBorder="1"/>
    <xf numFmtId="0" fontId="0" fillId="0" borderId="54" xfId="0" applyFill="1" applyBorder="1" applyAlignment="1">
      <alignment horizontal="left" vertical="top"/>
    </xf>
    <xf numFmtId="0" fontId="0" fillId="0" borderId="60" xfId="0" applyBorder="1"/>
    <xf numFmtId="0" fontId="0" fillId="0" borderId="10" xfId="0" applyBorder="1"/>
    <xf numFmtId="0" fontId="0" fillId="0" borderId="61" xfId="0" applyBorder="1"/>
    <xf numFmtId="0" fontId="0" fillId="0" borderId="62" xfId="0" applyBorder="1" applyAlignment="1"/>
    <xf numFmtId="0" fontId="23" fillId="0" borderId="62" xfId="0" applyFont="1" applyBorder="1" applyAlignment="1">
      <alignment horizontal="left" vertical="top"/>
    </xf>
    <xf numFmtId="0" fontId="0" fillId="0" borderId="52" xfId="0" applyBorder="1"/>
    <xf numFmtId="0" fontId="0" fillId="0" borderId="0" xfId="0" applyBorder="1"/>
    <xf numFmtId="0" fontId="22" fillId="0" borderId="0" xfId="0" applyFont="1" applyAlignment="1">
      <alignment horizontal="left" vertical="top" wrapText="1"/>
    </xf>
    <xf numFmtId="0" fontId="0" fillId="0" borderId="0" xfId="0" applyAlignment="1"/>
    <xf numFmtId="0" fontId="22" fillId="0" borderId="0" xfId="0" applyFont="1" applyAlignment="1">
      <alignment horizontal="left" vertical="top"/>
    </xf>
    <xf numFmtId="0" fontId="3" fillId="0" borderId="6" xfId="0" applyFont="1" applyBorder="1" applyProtection="1">
      <protection locked="0"/>
    </xf>
    <xf numFmtId="0" fontId="16" fillId="0" borderId="6" xfId="0" applyFont="1" applyBorder="1" applyAlignment="1" applyProtection="1">
      <alignment vertical="center"/>
      <protection locked="0"/>
    </xf>
    <xf numFmtId="0" fontId="16" fillId="0" borderId="6" xfId="0" applyFont="1" applyBorder="1" applyAlignment="1" applyProtection="1">
      <alignment horizontal="center" vertical="center"/>
      <protection locked="0"/>
    </xf>
    <xf numFmtId="0" fontId="16" fillId="5" borderId="6" xfId="0" applyFont="1" applyFill="1" applyBorder="1" applyAlignment="1" applyProtection="1">
      <alignment vertical="center"/>
      <protection locked="0"/>
    </xf>
    <xf numFmtId="0" fontId="25" fillId="5" borderId="6" xfId="0" applyFont="1" applyFill="1" applyBorder="1" applyAlignment="1" applyProtection="1">
      <alignment vertical="center"/>
      <protection locked="0"/>
    </xf>
    <xf numFmtId="0" fontId="25" fillId="0" borderId="6" xfId="0" applyFont="1" applyBorder="1" applyAlignment="1" applyProtection="1">
      <alignment horizontal="center" vertical="center"/>
      <protection locked="0"/>
    </xf>
    <xf numFmtId="10" fontId="25" fillId="5" borderId="6" xfId="4" applyNumberFormat="1" applyFont="1" applyFill="1" applyBorder="1" applyAlignment="1" applyProtection="1">
      <alignment vertical="center"/>
      <protection locked="0"/>
    </xf>
    <xf numFmtId="0" fontId="0" fillId="0" borderId="63" xfId="0" applyBorder="1" applyAlignment="1"/>
    <xf numFmtId="0" fontId="22" fillId="0" borderId="63" xfId="0" applyFont="1" applyBorder="1" applyAlignment="1"/>
    <xf numFmtId="0" fontId="22" fillId="0" borderId="0" xfId="0" applyFont="1"/>
    <xf numFmtId="0" fontId="25" fillId="0" borderId="6" xfId="0" applyFont="1" applyBorder="1" applyAlignment="1" applyProtection="1">
      <alignment vertical="center"/>
      <protection locked="0"/>
    </xf>
    <xf numFmtId="0" fontId="16" fillId="5" borderId="6" xfId="0" applyFont="1" applyFill="1" applyBorder="1" applyAlignment="1" applyProtection="1">
      <alignment horizontal="center" vertical="center"/>
      <protection locked="0"/>
    </xf>
    <xf numFmtId="0" fontId="16" fillId="5" borderId="6" xfId="0" applyFont="1" applyFill="1" applyBorder="1" applyAlignment="1" applyProtection="1">
      <alignment horizontal="right" vertical="center"/>
      <protection locked="0"/>
    </xf>
    <xf numFmtId="10" fontId="16" fillId="0" borderId="6" xfId="4" applyNumberFormat="1" applyFont="1" applyBorder="1" applyAlignment="1" applyProtection="1">
      <alignment horizontal="right" vertical="center"/>
    </xf>
    <xf numFmtId="0" fontId="25" fillId="5" borderId="6" xfId="0" applyFont="1" applyFill="1" applyBorder="1" applyAlignment="1" applyProtection="1">
      <alignment horizontal="center" vertical="center"/>
      <protection locked="0"/>
    </xf>
    <xf numFmtId="0" fontId="16" fillId="0" borderId="6" xfId="0" applyFont="1" applyBorder="1" applyAlignment="1" applyProtection="1">
      <alignment horizontal="right" vertical="center"/>
      <protection locked="0"/>
    </xf>
    <xf numFmtId="10" fontId="25" fillId="0" borderId="6" xfId="4" applyNumberFormat="1" applyFont="1" applyBorder="1" applyAlignment="1" applyProtection="1">
      <alignment vertical="center"/>
    </xf>
    <xf numFmtId="10" fontId="16" fillId="0" borderId="6" xfId="4" applyNumberFormat="1" applyFont="1" applyBorder="1" applyAlignment="1" applyProtection="1">
      <alignment vertical="center"/>
    </xf>
    <xf numFmtId="0" fontId="25" fillId="5" borderId="64" xfId="0" applyFont="1" applyFill="1" applyBorder="1" applyAlignment="1" applyProtection="1">
      <alignment vertical="center"/>
      <protection locked="0"/>
    </xf>
    <xf numFmtId="0" fontId="16" fillId="5" borderId="64" xfId="0" applyFont="1" applyFill="1" applyBorder="1" applyAlignment="1" applyProtection="1">
      <alignment horizontal="center" vertical="center"/>
      <protection locked="0"/>
    </xf>
    <xf numFmtId="0" fontId="16" fillId="0" borderId="64" xfId="0" applyFont="1" applyBorder="1" applyAlignment="1" applyProtection="1">
      <alignment horizontal="right" vertical="center"/>
      <protection locked="0"/>
    </xf>
    <xf numFmtId="10" fontId="16" fillId="5" borderId="60" xfId="4" applyNumberFormat="1" applyFont="1" applyFill="1" applyBorder="1" applyAlignment="1" applyProtection="1">
      <alignment vertical="center"/>
    </xf>
    <xf numFmtId="0" fontId="25" fillId="5" borderId="63" xfId="0" applyFont="1" applyFill="1" applyBorder="1" applyAlignment="1" applyProtection="1">
      <alignment horizontal="center" vertical="center"/>
      <protection locked="0"/>
    </xf>
    <xf numFmtId="0" fontId="25" fillId="5" borderId="0" xfId="0" applyFont="1" applyFill="1" applyBorder="1" applyAlignment="1" applyProtection="1">
      <alignment horizontal="center" vertical="center"/>
      <protection locked="0"/>
    </xf>
    <xf numFmtId="0" fontId="25" fillId="5" borderId="60" xfId="0" applyFont="1" applyFill="1" applyBorder="1" applyAlignment="1" applyProtection="1">
      <alignment horizontal="center" vertical="center"/>
      <protection locked="0"/>
    </xf>
    <xf numFmtId="0" fontId="16" fillId="5" borderId="63" xfId="0" applyFont="1" applyFill="1" applyBorder="1" applyAlignment="1" applyProtection="1">
      <alignment vertical="center"/>
      <protection locked="0"/>
    </xf>
    <xf numFmtId="0" fontId="16" fillId="5" borderId="0" xfId="0" applyFont="1" applyFill="1" applyBorder="1" applyAlignment="1" applyProtection="1">
      <alignment horizontal="center" vertical="center"/>
      <protection locked="0"/>
    </xf>
    <xf numFmtId="0" fontId="25" fillId="5" borderId="0" xfId="0" applyFont="1" applyFill="1" applyBorder="1" applyAlignment="1" applyProtection="1">
      <alignment horizontal="left" vertical="center"/>
      <protection locked="0"/>
    </xf>
    <xf numFmtId="0" fontId="16" fillId="5" borderId="60" xfId="0" applyFont="1" applyFill="1" applyBorder="1" applyAlignment="1" applyProtection="1">
      <alignment vertical="center"/>
      <protection locked="0"/>
    </xf>
    <xf numFmtId="0" fontId="3" fillId="5" borderId="63" xfId="0" applyFont="1" applyFill="1" applyBorder="1" applyProtection="1">
      <protection locked="0"/>
    </xf>
    <xf numFmtId="0" fontId="3" fillId="5" borderId="0" xfId="0" applyFont="1" applyFill="1" applyBorder="1" applyProtection="1">
      <protection locked="0"/>
    </xf>
    <xf numFmtId="0" fontId="3" fillId="5" borderId="0" xfId="0" applyFont="1" applyFill="1" applyBorder="1" applyAlignment="1" applyProtection="1">
      <alignment horizontal="center"/>
      <protection locked="0"/>
    </xf>
    <xf numFmtId="0" fontId="3" fillId="5" borderId="60" xfId="0" applyFont="1" applyFill="1" applyBorder="1" applyAlignment="1" applyProtection="1">
      <alignment vertical="center"/>
      <protection locked="0"/>
    </xf>
    <xf numFmtId="0" fontId="3" fillId="5" borderId="0" xfId="0" applyFont="1" applyFill="1" applyBorder="1" applyAlignment="1" applyProtection="1">
      <alignment horizontal="center" vertical="top"/>
      <protection locked="0"/>
    </xf>
    <xf numFmtId="0" fontId="3" fillId="5" borderId="65" xfId="0" applyFont="1" applyFill="1" applyBorder="1" applyProtection="1">
      <protection locked="0"/>
    </xf>
    <xf numFmtId="0" fontId="3" fillId="5" borderId="10" xfId="0" applyFont="1" applyFill="1" applyBorder="1" applyProtection="1">
      <protection locked="0"/>
    </xf>
    <xf numFmtId="0" fontId="3" fillId="5" borderId="10" xfId="0" applyFont="1" applyFill="1" applyBorder="1" applyAlignment="1" applyProtection="1">
      <alignment horizontal="center" vertical="center" wrapText="1"/>
      <protection locked="0"/>
    </xf>
    <xf numFmtId="0" fontId="2" fillId="5" borderId="1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left" vertical="top"/>
    </xf>
    <xf numFmtId="167" fontId="3" fillId="0" borderId="0" xfId="5" applyNumberFormat="1" applyFont="1" applyAlignment="1">
      <alignment horizontal="right" vertical="center"/>
    </xf>
    <xf numFmtId="2" fontId="3" fillId="0" borderId="0" xfId="5" applyNumberFormat="1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0" fillId="0" borderId="60" xfId="0" applyFill="1" applyBorder="1" applyAlignment="1">
      <alignment horizontal="left" vertical="top"/>
    </xf>
    <xf numFmtId="0" fontId="0" fillId="0" borderId="63" xfId="0" applyBorder="1"/>
    <xf numFmtId="0" fontId="0" fillId="0" borderId="63" xfId="0" applyFill="1" applyBorder="1" applyAlignment="1">
      <alignment horizontal="left" vertical="top"/>
    </xf>
    <xf numFmtId="0" fontId="3" fillId="6" borderId="0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0" fontId="20" fillId="6" borderId="0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2" fillId="0" borderId="0" xfId="0" applyFont="1" applyAlignment="1">
      <alignment horizontal="left"/>
    </xf>
    <xf numFmtId="0" fontId="24" fillId="0" borderId="6" xfId="0" applyFont="1" applyBorder="1" applyAlignment="1">
      <alignment horizontal="center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25" fillId="5" borderId="61" xfId="0" applyFont="1" applyFill="1" applyBorder="1" applyAlignment="1" applyProtection="1">
      <alignment horizontal="center" vertical="center"/>
      <protection locked="0"/>
    </xf>
    <xf numFmtId="0" fontId="25" fillId="5" borderId="62" xfId="0" applyFont="1" applyFill="1" applyBorder="1" applyAlignment="1" applyProtection="1">
      <alignment horizontal="center" vertical="center"/>
      <protection locked="0"/>
    </xf>
    <xf numFmtId="0" fontId="25" fillId="5" borderId="52" xfId="0" applyFont="1" applyFill="1" applyBorder="1" applyAlignment="1" applyProtection="1">
      <alignment horizontal="center" vertical="center"/>
      <protection locked="0"/>
    </xf>
    <xf numFmtId="0" fontId="25" fillId="0" borderId="63" xfId="0" applyFont="1" applyBorder="1" applyAlignment="1" applyProtection="1">
      <alignment horizontal="center" vertical="center"/>
      <protection locked="0"/>
    </xf>
    <xf numFmtId="0" fontId="25" fillId="0" borderId="0" xfId="0" applyFont="1" applyBorder="1" applyAlignment="1" applyProtection="1">
      <alignment horizontal="center" vertical="center"/>
      <protection locked="0"/>
    </xf>
    <xf numFmtId="164" fontId="9" fillId="0" borderId="2" xfId="0" applyNumberFormat="1" applyFont="1" applyFill="1" applyBorder="1" applyAlignment="1">
      <alignment horizontal="center" vertical="center" wrapText="1" shrinkToFit="1"/>
    </xf>
  </cellXfs>
  <cellStyles count="6">
    <cellStyle name="Normal" xfId="0" builtinId="0"/>
    <cellStyle name="Normal 2" xfId="1"/>
    <cellStyle name="Porcentagem 3" xfId="4"/>
    <cellStyle name="Separador de milhares" xfId="2" builtinId="3"/>
    <cellStyle name="Vírgula 5" xfId="3"/>
    <cellStyle name="Vírgula 5 2 2" xfId="5"/>
  </cellStyles>
  <dxfs count="2"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228599</xdr:colOff>
      <xdr:row>0</xdr:row>
      <xdr:rowOff>295275</xdr:rowOff>
    </xdr:from>
    <xdr:to>
      <xdr:col>7</xdr:col>
      <xdr:colOff>838199</xdr:colOff>
      <xdr:row>0</xdr:row>
      <xdr:rowOff>1762125</xdr:rowOff>
    </xdr:to>
    <xdr:pic>
      <xdr:nvPicPr>
        <xdr:cNvPr id="3" name="Imagem 5" descr="LOGOTIP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3424" y="295275"/>
          <a:ext cx="7362825" cy="1466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238125</xdr:rowOff>
    </xdr:from>
    <xdr:to>
      <xdr:col>3</xdr:col>
      <xdr:colOff>400050</xdr:colOff>
      <xdr:row>2</xdr:row>
      <xdr:rowOff>0</xdr:rowOff>
    </xdr:to>
    <xdr:pic>
      <xdr:nvPicPr>
        <xdr:cNvPr id="2" name="Imagem 5" descr="LOGOTIP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3850" y="314325"/>
          <a:ext cx="8810625" cy="1162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1400176</xdr:colOff>
      <xdr:row>0</xdr:row>
      <xdr:rowOff>152400</xdr:rowOff>
    </xdr:from>
    <xdr:to>
      <xdr:col>11</xdr:col>
      <xdr:colOff>714376</xdr:colOff>
      <xdr:row>0</xdr:row>
      <xdr:rowOff>1619250</xdr:rowOff>
    </xdr:to>
    <xdr:pic>
      <xdr:nvPicPr>
        <xdr:cNvPr id="3" name="Imagem 5" descr="LOGOTIP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33576" y="152400"/>
          <a:ext cx="9658350" cy="1466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352425</xdr:colOff>
      <xdr:row>1</xdr:row>
      <xdr:rowOff>257175</xdr:rowOff>
    </xdr:from>
    <xdr:to>
      <xdr:col>2</xdr:col>
      <xdr:colOff>990600</xdr:colOff>
      <xdr:row>2</xdr:row>
      <xdr:rowOff>0</xdr:rowOff>
    </xdr:to>
    <xdr:pic>
      <xdr:nvPicPr>
        <xdr:cNvPr id="2" name="Imagem 5" descr="LOGOTIP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2425" y="257175"/>
          <a:ext cx="42291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342900</xdr:colOff>
      <xdr:row>0</xdr:row>
      <xdr:rowOff>228599</xdr:rowOff>
    </xdr:from>
    <xdr:to>
      <xdr:col>3</xdr:col>
      <xdr:colOff>285750</xdr:colOff>
      <xdr:row>2</xdr:row>
      <xdr:rowOff>133349</xdr:rowOff>
    </xdr:to>
    <xdr:pic>
      <xdr:nvPicPr>
        <xdr:cNvPr id="3" name="Imagem 5" descr="LOGOTIP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2900" y="228599"/>
          <a:ext cx="4667250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efeitura/Desktop/Obras/CAL&#199;AMENTOS/CAL&#199;MENTO%20IBIRACATU/Cal&#231;amento%20em%20frente%20ubs/Planilha%20or&#231;ament&#225;ria%20Em%20frente%20a%20UB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emorial de calculo"/>
      <sheetName val="1 SALA - 110V_BLOCOS"/>
      <sheetName val="Cronograma fisico financeiro"/>
      <sheetName val="BDI"/>
    </sheetNames>
    <sheetDataSet>
      <sheetData sheetId="0"/>
      <sheetData sheetId="1">
        <row r="6">
          <cell r="B6" t="str">
            <v>Data de preço: Janeiro/2021 com desoneração SINAPI/SETOP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49"/>
  <sheetViews>
    <sheetView tabSelected="1" topLeftCell="A227" workbookViewId="0">
      <selection activeCell="D248" sqref="D248"/>
    </sheetView>
  </sheetViews>
  <sheetFormatPr defaultRowHeight="12.75"/>
  <cols>
    <col min="1" max="1" width="8.83203125" customWidth="1"/>
    <col min="2" max="2" width="12.6640625" customWidth="1"/>
    <col min="3" max="3" width="7.5" customWidth="1"/>
    <col min="4" max="4" width="67.6640625" customWidth="1"/>
    <col min="5" max="5" width="8.1640625" customWidth="1"/>
    <col min="6" max="6" width="9.5" customWidth="1"/>
    <col min="7" max="7" width="12.6640625" customWidth="1"/>
    <col min="8" max="8" width="15.5" customWidth="1"/>
    <col min="9" max="9" width="15" customWidth="1"/>
  </cols>
  <sheetData>
    <row r="1" spans="1:13" s="20" customFormat="1" ht="168" customHeight="1">
      <c r="A1" s="73"/>
      <c r="B1" s="73"/>
      <c r="C1" s="73"/>
      <c r="D1" s="74"/>
      <c r="E1" s="73"/>
      <c r="F1" s="73"/>
      <c r="G1" s="73"/>
      <c r="H1" s="73"/>
      <c r="I1" s="75"/>
      <c r="J1" s="1"/>
    </row>
    <row r="2" spans="1:13" s="20" customFormat="1" ht="13.5" customHeight="1">
      <c r="A2" s="81"/>
      <c r="B2" s="92" t="s">
        <v>454</v>
      </c>
      <c r="C2" s="81"/>
      <c r="D2" s="95"/>
      <c r="E2" s="83"/>
      <c r="F2" s="80" t="s">
        <v>374</v>
      </c>
      <c r="G2" s="81"/>
      <c r="H2" s="82"/>
      <c r="I2" s="83"/>
    </row>
    <row r="3" spans="1:13" s="20" customFormat="1" ht="19.5" customHeight="1">
      <c r="A3" s="2"/>
      <c r="B3" s="94" t="s">
        <v>455</v>
      </c>
      <c r="C3" s="2"/>
      <c r="D3" s="77"/>
      <c r="E3" s="72"/>
      <c r="F3" s="2"/>
      <c r="G3" s="2"/>
      <c r="H3" s="2"/>
      <c r="I3" s="72"/>
    </row>
    <row r="4" spans="1:13" s="20" customFormat="1" ht="19.5" customHeight="1">
      <c r="A4" s="2"/>
      <c r="B4" s="97" t="s">
        <v>456</v>
      </c>
      <c r="C4" s="2"/>
      <c r="D4" s="77"/>
      <c r="E4" s="72"/>
      <c r="F4" s="2"/>
      <c r="G4" s="2"/>
      <c r="H4" s="2"/>
      <c r="I4" s="72"/>
    </row>
    <row r="5" spans="1:13" s="20" customFormat="1" ht="19.5" customHeight="1">
      <c r="A5" s="2"/>
      <c r="B5" s="97" t="s">
        <v>457</v>
      </c>
      <c r="C5" s="2"/>
      <c r="D5" s="77"/>
      <c r="E5" s="72"/>
      <c r="F5" s="2"/>
      <c r="G5" s="2"/>
      <c r="H5" s="2"/>
      <c r="I5" s="72"/>
    </row>
    <row r="6" spans="1:13" s="20" customFormat="1" ht="19.5" customHeight="1">
      <c r="A6" s="2"/>
      <c r="B6" s="2"/>
      <c r="C6" s="2"/>
      <c r="D6" s="93" t="s">
        <v>0</v>
      </c>
      <c r="E6" s="72"/>
      <c r="F6" s="2"/>
      <c r="G6" s="2"/>
      <c r="H6" s="2"/>
      <c r="I6" s="72"/>
      <c r="M6" s="96"/>
    </row>
    <row r="7" spans="1:13" ht="20.25" customHeight="1">
      <c r="A7" s="29"/>
      <c r="B7" s="65" t="s">
        <v>263</v>
      </c>
      <c r="C7" s="30"/>
      <c r="D7" s="30"/>
      <c r="E7" s="31"/>
      <c r="F7" s="79" t="s">
        <v>264</v>
      </c>
      <c r="G7" s="78">
        <v>0.25</v>
      </c>
      <c r="H7" s="32"/>
      <c r="I7" s="32"/>
    </row>
    <row r="8" spans="1:13" s="20" customFormat="1" ht="28.5" customHeight="1">
      <c r="A8" s="3"/>
      <c r="B8" s="4" t="s">
        <v>1</v>
      </c>
      <c r="C8" s="4" t="s">
        <v>2</v>
      </c>
      <c r="D8" s="5" t="s">
        <v>3</v>
      </c>
      <c r="E8" s="4" t="s">
        <v>4</v>
      </c>
      <c r="F8" s="18" t="s">
        <v>5</v>
      </c>
      <c r="G8" s="4" t="s">
        <v>265</v>
      </c>
      <c r="H8" s="4" t="s">
        <v>266</v>
      </c>
      <c r="I8" s="4" t="s">
        <v>267</v>
      </c>
    </row>
    <row r="9" spans="1:13" s="20" customFormat="1" ht="22.5" customHeight="1">
      <c r="A9" s="6"/>
      <c r="B9" s="6"/>
      <c r="C9" s="6"/>
      <c r="D9" s="274" t="s">
        <v>6</v>
      </c>
      <c r="E9" s="275"/>
      <c r="F9" s="275"/>
      <c r="G9" s="28"/>
      <c r="H9" s="28"/>
      <c r="I9" s="76"/>
    </row>
    <row r="10" spans="1:13" s="20" customFormat="1" ht="16.5" customHeight="1">
      <c r="A10" s="40"/>
      <c r="B10" s="40"/>
      <c r="C10" s="41">
        <v>2</v>
      </c>
      <c r="D10" s="59" t="s">
        <v>303</v>
      </c>
      <c r="E10" s="40"/>
      <c r="F10" s="40"/>
      <c r="G10" s="42"/>
      <c r="H10" s="40"/>
      <c r="I10" s="40"/>
    </row>
    <row r="11" spans="1:13" s="20" customFormat="1" ht="33" customHeight="1">
      <c r="A11" s="17" t="s">
        <v>7</v>
      </c>
      <c r="B11" s="8">
        <v>93358</v>
      </c>
      <c r="C11" s="8" t="s">
        <v>9</v>
      </c>
      <c r="D11" s="12" t="s">
        <v>10</v>
      </c>
      <c r="E11" s="8" t="s">
        <v>11</v>
      </c>
      <c r="F11" s="25">
        <v>0.96</v>
      </c>
      <c r="G11" s="33">
        <v>55.81</v>
      </c>
      <c r="H11" s="34">
        <f t="shared" ref="H11:H12" si="0">ROUND(+G11*(1+$G$7),2)</f>
        <v>69.760000000000005</v>
      </c>
      <c r="I11" s="35">
        <f t="shared" ref="I11:I12" si="1">(F11*H11)</f>
        <v>66.9696</v>
      </c>
    </row>
    <row r="12" spans="1:13" s="20" customFormat="1" ht="45" customHeight="1">
      <c r="A12" s="17" t="s">
        <v>7</v>
      </c>
      <c r="B12" s="23">
        <v>93382</v>
      </c>
      <c r="C12" s="8" t="s">
        <v>12</v>
      </c>
      <c r="D12" s="12" t="s">
        <v>13</v>
      </c>
      <c r="E12" s="8" t="s">
        <v>11</v>
      </c>
      <c r="F12" s="25">
        <v>0.76</v>
      </c>
      <c r="G12" s="33">
        <v>22.64</v>
      </c>
      <c r="H12" s="34">
        <f t="shared" si="0"/>
        <v>28.3</v>
      </c>
      <c r="I12" s="35">
        <f t="shared" si="1"/>
        <v>21.507999999999999</v>
      </c>
    </row>
    <row r="13" spans="1:13" s="20" customFormat="1" ht="25.5" customHeight="1">
      <c r="A13" s="12"/>
      <c r="B13" s="36"/>
      <c r="C13" s="36"/>
      <c r="D13" s="39" t="s">
        <v>268</v>
      </c>
      <c r="E13" s="37"/>
      <c r="F13" s="38"/>
      <c r="G13" s="33"/>
      <c r="H13" s="34"/>
      <c r="I13" s="44">
        <f>SUM(I11:I12)</f>
        <v>88.477599999999995</v>
      </c>
    </row>
    <row r="14" spans="1:13" s="20" customFormat="1" ht="20.25" customHeight="1">
      <c r="A14" s="7"/>
      <c r="B14" s="7"/>
      <c r="C14" s="21">
        <v>3</v>
      </c>
      <c r="D14" s="59" t="s">
        <v>304</v>
      </c>
      <c r="E14" s="40"/>
      <c r="F14" s="40"/>
      <c r="G14" s="42"/>
      <c r="H14" s="40"/>
      <c r="I14" s="40"/>
    </row>
    <row r="15" spans="1:13" s="20" customFormat="1" ht="44.25" customHeight="1">
      <c r="A15" s="46" t="s">
        <v>270</v>
      </c>
      <c r="B15" s="11">
        <v>92542</v>
      </c>
      <c r="C15" s="8" t="s">
        <v>14</v>
      </c>
      <c r="D15" s="50" t="s">
        <v>340</v>
      </c>
      <c r="E15" s="9" t="s">
        <v>8</v>
      </c>
      <c r="F15" s="49">
        <v>389.98</v>
      </c>
      <c r="G15" s="62">
        <v>99.85</v>
      </c>
      <c r="H15" s="34">
        <f t="shared" ref="H15:H21" si="2">ROUND(+G15*(1+$G$7),2)</f>
        <v>124.81</v>
      </c>
      <c r="I15" s="35">
        <f t="shared" ref="I15:I21" si="3">(F15*H15)</f>
        <v>48673.4038</v>
      </c>
    </row>
    <row r="16" spans="1:13" s="20" customFormat="1" ht="38.25" customHeight="1">
      <c r="A16" s="46" t="s">
        <v>341</v>
      </c>
      <c r="B16" s="8">
        <v>94441</v>
      </c>
      <c r="C16" s="8" t="s">
        <v>15</v>
      </c>
      <c r="D16" s="12" t="s">
        <v>16</v>
      </c>
      <c r="E16" s="9" t="s">
        <v>8</v>
      </c>
      <c r="F16" s="49">
        <v>389.98</v>
      </c>
      <c r="G16" s="33">
        <v>36.78</v>
      </c>
      <c r="H16" s="34">
        <f t="shared" si="2"/>
        <v>45.98</v>
      </c>
      <c r="I16" s="35">
        <f t="shared" si="3"/>
        <v>17931.2804</v>
      </c>
    </row>
    <row r="17" spans="1:9" s="20" customFormat="1" ht="30.75" customHeight="1">
      <c r="A17" s="17" t="s">
        <v>269</v>
      </c>
      <c r="B17" s="23">
        <v>92581</v>
      </c>
      <c r="C17" s="8" t="s">
        <v>18</v>
      </c>
      <c r="D17" s="50" t="s">
        <v>419</v>
      </c>
      <c r="E17" s="8" t="s">
        <v>8</v>
      </c>
      <c r="F17" s="49">
        <v>45.73</v>
      </c>
      <c r="G17" s="90">
        <v>44.59</v>
      </c>
      <c r="H17" s="34">
        <f t="shared" si="2"/>
        <v>55.74</v>
      </c>
      <c r="I17" s="35">
        <f t="shared" si="3"/>
        <v>2548.9901999999997</v>
      </c>
    </row>
    <row r="18" spans="1:9" s="20" customFormat="1" ht="42.75" customHeight="1">
      <c r="A18" s="17" t="s">
        <v>269</v>
      </c>
      <c r="B18" s="23" t="s">
        <v>420</v>
      </c>
      <c r="C18" s="8" t="s">
        <v>18</v>
      </c>
      <c r="D18" s="50" t="s">
        <v>421</v>
      </c>
      <c r="E18" s="8" t="s">
        <v>8</v>
      </c>
      <c r="F18" s="49">
        <v>45.73</v>
      </c>
      <c r="G18" s="33">
        <v>30.63</v>
      </c>
      <c r="H18" s="34">
        <f t="shared" ref="H18" si="4">ROUND(+G18*(1+$G$7),2)</f>
        <v>38.29</v>
      </c>
      <c r="I18" s="35">
        <f t="shared" ref="I18" si="5">(F18*H18)</f>
        <v>1751.0016999999998</v>
      </c>
    </row>
    <row r="19" spans="1:9" s="20" customFormat="1" ht="50.25" customHeight="1">
      <c r="A19" s="17" t="s">
        <v>7</v>
      </c>
      <c r="B19" s="23">
        <v>94219</v>
      </c>
      <c r="C19" s="8" t="s">
        <v>19</v>
      </c>
      <c r="D19" s="15" t="s">
        <v>20</v>
      </c>
      <c r="E19" s="9" t="s">
        <v>21</v>
      </c>
      <c r="F19" s="49">
        <v>36.1</v>
      </c>
      <c r="G19" s="33">
        <v>26.75</v>
      </c>
      <c r="H19" s="34">
        <f t="shared" si="2"/>
        <v>33.44</v>
      </c>
      <c r="I19" s="35">
        <f t="shared" si="3"/>
        <v>1207.184</v>
      </c>
    </row>
    <row r="20" spans="1:9" s="20" customFormat="1" ht="37.5" customHeight="1">
      <c r="A20" s="17" t="s">
        <v>7</v>
      </c>
      <c r="B20" s="47">
        <v>94227</v>
      </c>
      <c r="C20" s="8" t="s">
        <v>22</v>
      </c>
      <c r="D20" s="12" t="s">
        <v>23</v>
      </c>
      <c r="E20" s="8" t="s">
        <v>21</v>
      </c>
      <c r="F20" s="49">
        <v>77.73</v>
      </c>
      <c r="G20" s="63">
        <v>62.74</v>
      </c>
      <c r="H20" s="34">
        <f t="shared" si="2"/>
        <v>78.430000000000007</v>
      </c>
      <c r="I20" s="35">
        <f t="shared" si="3"/>
        <v>6096.3639000000012</v>
      </c>
    </row>
    <row r="21" spans="1:9" s="20" customFormat="1" ht="33" customHeight="1">
      <c r="A21" s="17" t="s">
        <v>7</v>
      </c>
      <c r="B21" s="11">
        <v>94231</v>
      </c>
      <c r="C21" s="8" t="s">
        <v>24</v>
      </c>
      <c r="D21" s="12" t="s">
        <v>25</v>
      </c>
      <c r="E21" s="8" t="s">
        <v>21</v>
      </c>
      <c r="F21" s="49">
        <v>369.91</v>
      </c>
      <c r="G21" s="10">
        <v>48.32</v>
      </c>
      <c r="H21" s="34">
        <f t="shared" si="2"/>
        <v>60.4</v>
      </c>
      <c r="I21" s="35">
        <f t="shared" si="3"/>
        <v>22342.564000000002</v>
      </c>
    </row>
    <row r="22" spans="1:9" s="20" customFormat="1" ht="25.5" customHeight="1">
      <c r="A22" s="12"/>
      <c r="B22" s="36"/>
      <c r="C22" s="36"/>
      <c r="D22" s="39" t="s">
        <v>324</v>
      </c>
      <c r="E22" s="37"/>
      <c r="F22" s="38"/>
      <c r="G22" s="33"/>
      <c r="H22" s="34"/>
      <c r="I22" s="44">
        <f>SUM(I15:I21)</f>
        <v>100550.78799999999</v>
      </c>
    </row>
    <row r="23" spans="1:9" s="20" customFormat="1" ht="25.5" customHeight="1">
      <c r="A23" s="7"/>
      <c r="B23" s="7"/>
      <c r="C23" s="21">
        <v>4</v>
      </c>
      <c r="D23" s="58" t="s">
        <v>305</v>
      </c>
      <c r="E23" s="7"/>
      <c r="F23" s="40"/>
      <c r="G23" s="42"/>
      <c r="H23" s="40"/>
      <c r="I23" s="40"/>
    </row>
    <row r="24" spans="1:9" s="20" customFormat="1" ht="28.5" customHeight="1">
      <c r="A24" s="46" t="s">
        <v>269</v>
      </c>
      <c r="B24" s="8">
        <v>92266</v>
      </c>
      <c r="C24" s="8" t="s">
        <v>28</v>
      </c>
      <c r="D24" s="12" t="s">
        <v>29</v>
      </c>
      <c r="E24" s="8" t="s">
        <v>8</v>
      </c>
      <c r="F24" s="25">
        <v>10</v>
      </c>
      <c r="G24" s="33">
        <v>88.14</v>
      </c>
      <c r="H24" s="34">
        <f t="shared" ref="H24:H32" si="6">ROUND(+G24*(1+$G$7),2)</f>
        <v>110.18</v>
      </c>
      <c r="I24" s="35">
        <f t="shared" ref="I24:I32" si="7">(F24*H24)</f>
        <v>1101.8000000000002</v>
      </c>
    </row>
    <row r="25" spans="1:9" s="20" customFormat="1" ht="57" customHeight="1">
      <c r="A25" s="17" t="s">
        <v>7</v>
      </c>
      <c r="B25" s="8">
        <v>92792</v>
      </c>
      <c r="C25" s="8" t="s">
        <v>30</v>
      </c>
      <c r="D25" s="15" t="s">
        <v>26</v>
      </c>
      <c r="E25" s="9" t="s">
        <v>27</v>
      </c>
      <c r="F25" s="24">
        <v>5.39</v>
      </c>
      <c r="G25" s="33">
        <v>11.87</v>
      </c>
      <c r="H25" s="34">
        <f t="shared" si="6"/>
        <v>14.84</v>
      </c>
      <c r="I25" s="35">
        <f t="shared" si="7"/>
        <v>79.9876</v>
      </c>
    </row>
    <row r="26" spans="1:9" s="20" customFormat="1" ht="44.25" customHeight="1">
      <c r="A26" s="17" t="s">
        <v>7</v>
      </c>
      <c r="B26" s="8">
        <v>92718</v>
      </c>
      <c r="C26" s="8" t="s">
        <v>32</v>
      </c>
      <c r="D26" s="15" t="s">
        <v>33</v>
      </c>
      <c r="E26" s="9" t="s">
        <v>11</v>
      </c>
      <c r="F26" s="22">
        <v>0.192</v>
      </c>
      <c r="G26" s="33">
        <v>487.08</v>
      </c>
      <c r="H26" s="34">
        <f t="shared" si="6"/>
        <v>608.85</v>
      </c>
      <c r="I26" s="35">
        <f t="shared" si="7"/>
        <v>116.89920000000001</v>
      </c>
    </row>
    <row r="27" spans="1:9" s="20" customFormat="1" ht="18.75" customHeight="1">
      <c r="A27" s="3"/>
      <c r="B27" s="3"/>
      <c r="C27" s="3"/>
      <c r="D27" s="13" t="s">
        <v>34</v>
      </c>
      <c r="E27" s="3"/>
      <c r="F27" s="3"/>
      <c r="G27" s="33"/>
      <c r="H27" s="34"/>
      <c r="I27" s="35"/>
    </row>
    <row r="28" spans="1:9" s="20" customFormat="1" ht="81.75" customHeight="1">
      <c r="A28" s="46" t="s">
        <v>270</v>
      </c>
      <c r="B28" s="8">
        <v>92266</v>
      </c>
      <c r="C28" s="8" t="s">
        <v>35</v>
      </c>
      <c r="D28" s="15" t="s">
        <v>36</v>
      </c>
      <c r="E28" s="9" t="s">
        <v>8</v>
      </c>
      <c r="F28" s="22">
        <v>4</v>
      </c>
      <c r="G28" s="33">
        <v>88.14</v>
      </c>
      <c r="H28" s="34">
        <f t="shared" si="6"/>
        <v>110.18</v>
      </c>
      <c r="I28" s="35">
        <f t="shared" si="7"/>
        <v>440.72</v>
      </c>
    </row>
    <row r="29" spans="1:9" s="20" customFormat="1" ht="45" customHeight="1">
      <c r="A29" s="17" t="s">
        <v>7</v>
      </c>
      <c r="B29" s="8">
        <v>92794</v>
      </c>
      <c r="C29" s="8" t="s">
        <v>37</v>
      </c>
      <c r="D29" s="15" t="s">
        <v>26</v>
      </c>
      <c r="E29" s="9" t="s">
        <v>27</v>
      </c>
      <c r="F29" s="24">
        <v>20.350000000000001</v>
      </c>
      <c r="G29" s="33">
        <v>11.06</v>
      </c>
      <c r="H29" s="34">
        <f t="shared" si="6"/>
        <v>13.83</v>
      </c>
      <c r="I29" s="35">
        <f t="shared" si="7"/>
        <v>281.44050000000004</v>
      </c>
    </row>
    <row r="30" spans="1:9" s="20" customFormat="1" ht="49.5" customHeight="1">
      <c r="A30" s="17" t="s">
        <v>7</v>
      </c>
      <c r="B30" s="8">
        <v>92791</v>
      </c>
      <c r="C30" s="8" t="s">
        <v>38</v>
      </c>
      <c r="D30" s="15" t="s">
        <v>31</v>
      </c>
      <c r="E30" s="9" t="s">
        <v>27</v>
      </c>
      <c r="F30" s="22">
        <v>5.93</v>
      </c>
      <c r="G30" s="33">
        <v>11.51</v>
      </c>
      <c r="H30" s="34">
        <f t="shared" si="6"/>
        <v>14.39</v>
      </c>
      <c r="I30" s="35">
        <f t="shared" si="7"/>
        <v>85.332700000000003</v>
      </c>
    </row>
    <row r="31" spans="1:9" s="20" customFormat="1" ht="45" customHeight="1">
      <c r="A31" s="17" t="s">
        <v>7</v>
      </c>
      <c r="B31" s="8">
        <v>92718</v>
      </c>
      <c r="C31" s="8" t="s">
        <v>39</v>
      </c>
      <c r="D31" s="15" t="s">
        <v>33</v>
      </c>
      <c r="E31" s="9" t="s">
        <v>11</v>
      </c>
      <c r="F31" s="22">
        <v>0.34</v>
      </c>
      <c r="G31" s="33">
        <v>487.08</v>
      </c>
      <c r="H31" s="34">
        <f t="shared" si="6"/>
        <v>608.85</v>
      </c>
      <c r="I31" s="35">
        <f t="shared" si="7"/>
        <v>207.00900000000001</v>
      </c>
    </row>
    <row r="32" spans="1:9" s="20" customFormat="1" ht="30.75" customHeight="1">
      <c r="A32" s="46" t="s">
        <v>269</v>
      </c>
      <c r="B32" s="48" t="s">
        <v>422</v>
      </c>
      <c r="C32" s="8" t="s">
        <v>40</v>
      </c>
      <c r="D32" s="15" t="s">
        <v>41</v>
      </c>
      <c r="E32" s="9" t="s">
        <v>8</v>
      </c>
      <c r="F32" s="22">
        <v>2</v>
      </c>
      <c r="G32" s="10">
        <v>94.11</v>
      </c>
      <c r="H32" s="34">
        <f t="shared" si="6"/>
        <v>117.64</v>
      </c>
      <c r="I32" s="35">
        <f t="shared" si="7"/>
        <v>235.28</v>
      </c>
    </row>
    <row r="33" spans="1:9" s="20" customFormat="1" ht="25.5" customHeight="1">
      <c r="A33" s="12"/>
      <c r="B33" s="36"/>
      <c r="C33" s="36"/>
      <c r="D33" s="39" t="s">
        <v>330</v>
      </c>
      <c r="E33" s="37"/>
      <c r="F33" s="38"/>
      <c r="G33" s="33"/>
      <c r="H33" s="34"/>
      <c r="I33" s="44">
        <f>SUM(I24:I32)</f>
        <v>2548.4690000000005</v>
      </c>
    </row>
    <row r="34" spans="1:9" s="20" customFormat="1" ht="22.5" customHeight="1">
      <c r="A34" s="7"/>
      <c r="B34" s="7"/>
      <c r="C34" s="21">
        <v>5</v>
      </c>
      <c r="D34" s="58" t="s">
        <v>306</v>
      </c>
      <c r="E34" s="7"/>
      <c r="F34" s="40"/>
      <c r="G34" s="42"/>
      <c r="H34" s="40"/>
      <c r="I34" s="40"/>
    </row>
    <row r="35" spans="1:9" s="20" customFormat="1" ht="54" customHeight="1">
      <c r="A35" s="17" t="s">
        <v>7</v>
      </c>
      <c r="B35" s="9">
        <v>87503</v>
      </c>
      <c r="C35" s="8" t="s">
        <v>42</v>
      </c>
      <c r="D35" s="15" t="s">
        <v>43</v>
      </c>
      <c r="E35" s="9" t="s">
        <v>8</v>
      </c>
      <c r="F35" s="24">
        <v>7</v>
      </c>
      <c r="G35" s="33">
        <v>60.31</v>
      </c>
      <c r="H35" s="34">
        <f t="shared" ref="H35" si="8">ROUND(+G35*(1+$G$7),2)</f>
        <v>75.39</v>
      </c>
      <c r="I35" s="35">
        <f t="shared" ref="I35" si="9">(F35*H35)</f>
        <v>527.73</v>
      </c>
    </row>
    <row r="36" spans="1:9" s="20" customFormat="1" ht="14.25" customHeight="1">
      <c r="A36" s="3"/>
      <c r="B36" s="3"/>
      <c r="C36" s="3"/>
      <c r="D36" s="13" t="s">
        <v>44</v>
      </c>
      <c r="E36" s="3"/>
      <c r="F36" s="3"/>
      <c r="G36" s="33"/>
      <c r="H36" s="34"/>
      <c r="I36" s="35"/>
    </row>
    <row r="37" spans="1:9" s="20" customFormat="1" ht="25.5" customHeight="1">
      <c r="A37" s="12"/>
      <c r="B37" s="36"/>
      <c r="C37" s="36"/>
      <c r="D37" s="39" t="s">
        <v>331</v>
      </c>
      <c r="E37" s="37"/>
      <c r="F37" s="38"/>
      <c r="G37" s="33"/>
      <c r="H37" s="34"/>
      <c r="I37" s="44">
        <f>I35</f>
        <v>527.73</v>
      </c>
    </row>
    <row r="38" spans="1:9" s="20" customFormat="1" ht="16.5" customHeight="1">
      <c r="A38" s="7"/>
      <c r="B38" s="7"/>
      <c r="C38" s="21">
        <v>6</v>
      </c>
      <c r="D38" s="58" t="s">
        <v>307</v>
      </c>
      <c r="E38" s="7"/>
      <c r="F38" s="40"/>
      <c r="G38" s="42"/>
      <c r="H38" s="40"/>
      <c r="I38" s="40"/>
    </row>
    <row r="39" spans="1:9" s="20" customFormat="1" ht="28.5" customHeight="1">
      <c r="A39" s="17" t="s">
        <v>7</v>
      </c>
      <c r="B39" s="27">
        <v>98546</v>
      </c>
      <c r="C39" s="8" t="s">
        <v>45</v>
      </c>
      <c r="D39" s="50" t="s">
        <v>423</v>
      </c>
      <c r="E39" s="8" t="s">
        <v>8</v>
      </c>
      <c r="F39" s="25">
        <v>1.6</v>
      </c>
      <c r="G39" s="33">
        <v>71.069999999999993</v>
      </c>
      <c r="H39" s="34">
        <f t="shared" ref="H39:H40" si="10">ROUND(+G39*(1+$G$7),2)</f>
        <v>88.84</v>
      </c>
      <c r="I39" s="35">
        <f t="shared" ref="I39:I40" si="11">(F39*H39)</f>
        <v>142.14400000000001</v>
      </c>
    </row>
    <row r="40" spans="1:9" s="20" customFormat="1" ht="43.5" customHeight="1">
      <c r="A40" s="17" t="s">
        <v>7</v>
      </c>
      <c r="B40" s="27">
        <v>98557</v>
      </c>
      <c r="C40" s="8" t="s">
        <v>46</v>
      </c>
      <c r="D40" s="15" t="s">
        <v>47</v>
      </c>
      <c r="E40" s="9" t="s">
        <v>8</v>
      </c>
      <c r="F40" s="22">
        <v>1.6</v>
      </c>
      <c r="G40" s="33">
        <v>28.05</v>
      </c>
      <c r="H40" s="34">
        <f t="shared" si="10"/>
        <v>35.06</v>
      </c>
      <c r="I40" s="35">
        <f t="shared" si="11"/>
        <v>56.096000000000004</v>
      </c>
    </row>
    <row r="41" spans="1:9" s="20" customFormat="1" ht="25.5" customHeight="1">
      <c r="A41" s="12"/>
      <c r="B41" s="36"/>
      <c r="C41" s="36"/>
      <c r="D41" s="39" t="s">
        <v>332</v>
      </c>
      <c r="E41" s="37"/>
      <c r="F41" s="38"/>
      <c r="G41" s="33"/>
      <c r="H41" s="34"/>
      <c r="I41" s="44">
        <f>SUM(I39:I40)</f>
        <v>198.24</v>
      </c>
    </row>
    <row r="42" spans="1:9" s="20" customFormat="1" ht="17.25" customHeight="1">
      <c r="A42" s="7"/>
      <c r="B42" s="7"/>
      <c r="C42" s="21">
        <v>7</v>
      </c>
      <c r="D42" s="58" t="s">
        <v>308</v>
      </c>
      <c r="E42" s="7"/>
      <c r="F42" s="7"/>
      <c r="G42" s="42"/>
      <c r="H42" s="40"/>
      <c r="I42" s="40"/>
    </row>
    <row r="43" spans="1:9" s="20" customFormat="1" ht="13.5" customHeight="1">
      <c r="A43" s="3"/>
      <c r="B43" s="3"/>
      <c r="C43" s="3"/>
      <c r="D43" s="13" t="s">
        <v>48</v>
      </c>
      <c r="E43" s="3"/>
      <c r="F43" s="3"/>
      <c r="G43" s="33"/>
      <c r="H43" s="3"/>
      <c r="I43" s="3"/>
    </row>
    <row r="44" spans="1:9" s="20" customFormat="1" ht="42" customHeight="1">
      <c r="A44" s="46" t="s">
        <v>269</v>
      </c>
      <c r="B44" s="8">
        <v>87700</v>
      </c>
      <c r="C44" s="8" t="s">
        <v>49</v>
      </c>
      <c r="D44" s="15" t="s">
        <v>50</v>
      </c>
      <c r="E44" s="9" t="s">
        <v>8</v>
      </c>
      <c r="F44" s="22">
        <v>324.29000000000002</v>
      </c>
      <c r="G44" s="33">
        <v>37.72</v>
      </c>
      <c r="H44" s="34">
        <f t="shared" ref="H44:H70" si="12">ROUND(+G44*(1+$G$7),2)</f>
        <v>47.15</v>
      </c>
      <c r="I44" s="35">
        <f t="shared" ref="I44:I70" si="13">(F44*H44)</f>
        <v>15290.273500000001</v>
      </c>
    </row>
    <row r="45" spans="1:9" s="20" customFormat="1" ht="55.5" customHeight="1">
      <c r="A45" s="17" t="s">
        <v>7</v>
      </c>
      <c r="B45" s="9" t="s">
        <v>424</v>
      </c>
      <c r="C45" s="8" t="s">
        <v>51</v>
      </c>
      <c r="D45" s="15" t="s">
        <v>52</v>
      </c>
      <c r="E45" s="9" t="s">
        <v>8</v>
      </c>
      <c r="F45" s="22">
        <v>277.35000000000002</v>
      </c>
      <c r="G45" s="33">
        <v>41.23</v>
      </c>
      <c r="H45" s="34">
        <f t="shared" si="12"/>
        <v>51.54</v>
      </c>
      <c r="I45" s="35">
        <f t="shared" si="13"/>
        <v>14294.619000000001</v>
      </c>
    </row>
    <row r="46" spans="1:9" s="20" customFormat="1" ht="42.75" customHeight="1">
      <c r="A46" s="46" t="s">
        <v>269</v>
      </c>
      <c r="B46" s="27" t="s">
        <v>316</v>
      </c>
      <c r="C46" s="8" t="s">
        <v>53</v>
      </c>
      <c r="D46" s="61" t="s">
        <v>54</v>
      </c>
      <c r="E46" s="9" t="s">
        <v>8</v>
      </c>
      <c r="F46" s="22">
        <v>67.94</v>
      </c>
      <c r="G46" s="33">
        <v>53.07</v>
      </c>
      <c r="H46" s="34">
        <f t="shared" si="12"/>
        <v>66.34</v>
      </c>
      <c r="I46" s="35">
        <f t="shared" si="13"/>
        <v>4507.1396000000004</v>
      </c>
    </row>
    <row r="47" spans="1:9" s="20" customFormat="1" ht="26.25" customHeight="1">
      <c r="A47" s="46" t="s">
        <v>269</v>
      </c>
      <c r="B47" s="23" t="s">
        <v>271</v>
      </c>
      <c r="C47" s="8" t="s">
        <v>55</v>
      </c>
      <c r="D47" s="12" t="s">
        <v>56</v>
      </c>
      <c r="E47" s="8" t="s">
        <v>11</v>
      </c>
      <c r="F47" s="25">
        <v>13.74</v>
      </c>
      <c r="G47" s="33">
        <v>71.91</v>
      </c>
      <c r="H47" s="34">
        <f t="shared" si="12"/>
        <v>89.89</v>
      </c>
      <c r="I47" s="35">
        <f t="shared" si="13"/>
        <v>1235.0886</v>
      </c>
    </row>
    <row r="48" spans="1:9" s="20" customFormat="1" ht="22.5" customHeight="1">
      <c r="A48" s="17" t="s">
        <v>7</v>
      </c>
      <c r="B48" s="9">
        <v>94263</v>
      </c>
      <c r="C48" s="8" t="s">
        <v>138</v>
      </c>
      <c r="D48" s="12" t="s">
        <v>139</v>
      </c>
      <c r="E48" s="8" t="s">
        <v>21</v>
      </c>
      <c r="F48" s="25">
        <v>34.700000000000003</v>
      </c>
      <c r="G48" s="33">
        <v>22.49</v>
      </c>
      <c r="H48" s="34">
        <f t="shared" si="12"/>
        <v>28.11</v>
      </c>
      <c r="I48" s="35">
        <f t="shared" si="13"/>
        <v>975.41700000000003</v>
      </c>
    </row>
    <row r="49" spans="1:9" s="20" customFormat="1" ht="49.5" customHeight="1">
      <c r="A49" s="17" t="s">
        <v>7</v>
      </c>
      <c r="B49" s="9">
        <v>94289</v>
      </c>
      <c r="C49" s="8" t="s">
        <v>140</v>
      </c>
      <c r="D49" s="15" t="s">
        <v>141</v>
      </c>
      <c r="E49" s="9" t="s">
        <v>8</v>
      </c>
      <c r="F49" s="22">
        <v>13.88</v>
      </c>
      <c r="G49" s="33">
        <v>37.119999999999997</v>
      </c>
      <c r="H49" s="34">
        <f t="shared" si="12"/>
        <v>46.4</v>
      </c>
      <c r="I49" s="35">
        <f t="shared" si="13"/>
        <v>644.03200000000004</v>
      </c>
    </row>
    <row r="50" spans="1:9" s="20" customFormat="1" ht="44.25" customHeight="1">
      <c r="A50" s="46" t="s">
        <v>269</v>
      </c>
      <c r="B50" s="288" t="s">
        <v>517</v>
      </c>
      <c r="C50" s="8" t="s">
        <v>142</v>
      </c>
      <c r="D50" s="15" t="s">
        <v>372</v>
      </c>
      <c r="E50" s="9" t="s">
        <v>8</v>
      </c>
      <c r="F50" s="22">
        <v>324.29000000000002</v>
      </c>
      <c r="G50" s="33">
        <v>64.17</v>
      </c>
      <c r="H50" s="34">
        <f t="shared" si="12"/>
        <v>80.209999999999994</v>
      </c>
      <c r="I50" s="35">
        <f t="shared" si="13"/>
        <v>26011.300899999998</v>
      </c>
    </row>
    <row r="51" spans="1:9" s="20" customFormat="1" ht="26.25" customHeight="1">
      <c r="A51" s="46" t="s">
        <v>269</v>
      </c>
      <c r="B51" s="26" t="s">
        <v>425</v>
      </c>
      <c r="C51" s="8" t="s">
        <v>143</v>
      </c>
      <c r="D51" s="15" t="s">
        <v>373</v>
      </c>
      <c r="E51" s="9" t="s">
        <v>21</v>
      </c>
      <c r="F51" s="22">
        <v>263.45</v>
      </c>
      <c r="G51" s="33">
        <v>23.12</v>
      </c>
      <c r="H51" s="34">
        <f t="shared" si="12"/>
        <v>28.9</v>
      </c>
      <c r="I51" s="35">
        <f t="shared" si="13"/>
        <v>7613.704999999999</v>
      </c>
    </row>
    <row r="52" spans="1:9" s="20" customFormat="1" ht="28.5" customHeight="1">
      <c r="A52" s="46" t="s">
        <v>269</v>
      </c>
      <c r="B52" s="23" t="s">
        <v>272</v>
      </c>
      <c r="C52" s="8" t="s">
        <v>144</v>
      </c>
      <c r="D52" s="12" t="s">
        <v>145</v>
      </c>
      <c r="E52" s="8" t="s">
        <v>21</v>
      </c>
      <c r="F52" s="49">
        <v>5.07</v>
      </c>
      <c r="G52" s="33">
        <v>204.28</v>
      </c>
      <c r="H52" s="34">
        <f t="shared" si="12"/>
        <v>255.35</v>
      </c>
      <c r="I52" s="35">
        <f t="shared" si="13"/>
        <v>1294.6245000000001</v>
      </c>
    </row>
    <row r="53" spans="1:9" s="20" customFormat="1" ht="27.75" customHeight="1">
      <c r="A53" s="3"/>
      <c r="B53" s="3"/>
      <c r="C53" s="3"/>
      <c r="D53" s="13" t="s">
        <v>146</v>
      </c>
      <c r="E53" s="3"/>
      <c r="F53" s="3"/>
      <c r="G53" s="33"/>
      <c r="H53" s="34"/>
      <c r="I53" s="35"/>
    </row>
    <row r="54" spans="1:9" s="20" customFormat="1" ht="42.75" customHeight="1">
      <c r="A54" s="17" t="s">
        <v>7</v>
      </c>
      <c r="B54" s="27">
        <v>87879</v>
      </c>
      <c r="C54" s="8" t="s">
        <v>147</v>
      </c>
      <c r="D54" s="15" t="s">
        <v>148</v>
      </c>
      <c r="E54" s="9" t="s">
        <v>8</v>
      </c>
      <c r="F54" s="22">
        <v>14</v>
      </c>
      <c r="G54" s="33">
        <v>2.98</v>
      </c>
      <c r="H54" s="34">
        <f t="shared" si="12"/>
        <v>3.73</v>
      </c>
      <c r="I54" s="35">
        <f t="shared" si="13"/>
        <v>52.22</v>
      </c>
    </row>
    <row r="55" spans="1:9" s="20" customFormat="1" ht="48.75" customHeight="1">
      <c r="A55" s="17" t="s">
        <v>7</v>
      </c>
      <c r="B55" s="9">
        <v>87792</v>
      </c>
      <c r="C55" s="8" t="s">
        <v>149</v>
      </c>
      <c r="D55" s="15" t="s">
        <v>150</v>
      </c>
      <c r="E55" s="9" t="s">
        <v>8</v>
      </c>
      <c r="F55" s="24">
        <v>14</v>
      </c>
      <c r="G55" s="33">
        <v>28.73</v>
      </c>
      <c r="H55" s="34">
        <f t="shared" si="12"/>
        <v>35.909999999999997</v>
      </c>
      <c r="I55" s="35">
        <f t="shared" si="13"/>
        <v>502.73999999999995</v>
      </c>
    </row>
    <row r="56" spans="1:9" s="20" customFormat="1" ht="49.5" customHeight="1">
      <c r="A56" s="46" t="s">
        <v>270</v>
      </c>
      <c r="B56" s="27">
        <v>87265</v>
      </c>
      <c r="C56" s="8" t="s">
        <v>151</v>
      </c>
      <c r="D56" s="15" t="s">
        <v>152</v>
      </c>
      <c r="E56" s="9" t="s">
        <v>8</v>
      </c>
      <c r="F56" s="22">
        <v>264.95</v>
      </c>
      <c r="G56" s="33">
        <v>41.02</v>
      </c>
      <c r="H56" s="34">
        <f t="shared" si="12"/>
        <v>51.28</v>
      </c>
      <c r="I56" s="35">
        <f t="shared" si="13"/>
        <v>13586.636</v>
      </c>
    </row>
    <row r="57" spans="1:9" s="20" customFormat="1" ht="42.75" customHeight="1">
      <c r="A57" s="46" t="s">
        <v>269</v>
      </c>
      <c r="B57" s="8" t="s">
        <v>426</v>
      </c>
      <c r="C57" s="8" t="s">
        <v>153</v>
      </c>
      <c r="D57" s="12" t="s">
        <v>154</v>
      </c>
      <c r="E57" s="8" t="s">
        <v>8</v>
      </c>
      <c r="F57" s="25">
        <v>885.78</v>
      </c>
      <c r="G57" s="33">
        <v>12.36</v>
      </c>
      <c r="H57" s="34">
        <f t="shared" si="12"/>
        <v>15.45</v>
      </c>
      <c r="I57" s="35">
        <f t="shared" si="13"/>
        <v>13685.300999999999</v>
      </c>
    </row>
    <row r="58" spans="1:9" s="20" customFormat="1" ht="30" customHeight="1">
      <c r="A58" s="17" t="s">
        <v>7</v>
      </c>
      <c r="B58" s="8">
        <v>88487</v>
      </c>
      <c r="C58" s="8" t="s">
        <v>155</v>
      </c>
      <c r="D58" s="12" t="s">
        <v>156</v>
      </c>
      <c r="E58" s="8" t="s">
        <v>8</v>
      </c>
      <c r="F58" s="25">
        <v>885.78</v>
      </c>
      <c r="G58" s="33">
        <v>9.61</v>
      </c>
      <c r="H58" s="34">
        <f t="shared" si="12"/>
        <v>12.01</v>
      </c>
      <c r="I58" s="35">
        <f t="shared" si="13"/>
        <v>10638.2178</v>
      </c>
    </row>
    <row r="59" spans="1:9" s="20" customFormat="1" ht="19.5" customHeight="1">
      <c r="A59" s="46" t="s">
        <v>270</v>
      </c>
      <c r="B59" s="23">
        <v>101965</v>
      </c>
      <c r="C59" s="8" t="s">
        <v>157</v>
      </c>
      <c r="D59" s="50" t="s">
        <v>427</v>
      </c>
      <c r="E59" s="8" t="s">
        <v>21</v>
      </c>
      <c r="F59" s="25">
        <v>48.5</v>
      </c>
      <c r="G59" s="33">
        <v>66.62</v>
      </c>
      <c r="H59" s="34">
        <f t="shared" si="12"/>
        <v>83.28</v>
      </c>
      <c r="I59" s="35">
        <f t="shared" si="13"/>
        <v>4039.08</v>
      </c>
    </row>
    <row r="60" spans="1:9" s="20" customFormat="1" ht="26.25" customHeight="1">
      <c r="A60" s="17" t="s">
        <v>7</v>
      </c>
      <c r="B60" s="8">
        <v>95305</v>
      </c>
      <c r="C60" s="8" t="s">
        <v>158</v>
      </c>
      <c r="D60" s="12" t="s">
        <v>159</v>
      </c>
      <c r="E60" s="8" t="s">
        <v>8</v>
      </c>
      <c r="F60" s="25">
        <v>979.55</v>
      </c>
      <c r="G60" s="33">
        <v>11.5</v>
      </c>
      <c r="H60" s="34">
        <f t="shared" si="12"/>
        <v>14.38</v>
      </c>
      <c r="I60" s="35">
        <f t="shared" si="13"/>
        <v>14085.929</v>
      </c>
    </row>
    <row r="61" spans="1:9" s="20" customFormat="1" ht="14.25" customHeight="1">
      <c r="A61" s="3"/>
      <c r="B61" s="3"/>
      <c r="C61" s="3"/>
      <c r="D61" s="13" t="s">
        <v>160</v>
      </c>
      <c r="E61" s="3"/>
      <c r="F61" s="3"/>
      <c r="G61" s="33"/>
      <c r="H61" s="34"/>
      <c r="I61" s="35"/>
    </row>
    <row r="62" spans="1:9" s="20" customFormat="1" ht="47.25" customHeight="1">
      <c r="A62" s="17" t="s">
        <v>7</v>
      </c>
      <c r="B62" s="23">
        <v>87881</v>
      </c>
      <c r="C62" s="8" t="s">
        <v>161</v>
      </c>
      <c r="D62" s="15" t="s">
        <v>162</v>
      </c>
      <c r="E62" s="9" t="s">
        <v>8</v>
      </c>
      <c r="F62" s="22">
        <v>2</v>
      </c>
      <c r="G62" s="33">
        <v>4.0999999999999996</v>
      </c>
      <c r="H62" s="34">
        <f t="shared" si="12"/>
        <v>5.13</v>
      </c>
      <c r="I62" s="35">
        <f t="shared" si="13"/>
        <v>10.26</v>
      </c>
    </row>
    <row r="63" spans="1:9" s="20" customFormat="1" ht="52.5" customHeight="1">
      <c r="A63" s="17" t="s">
        <v>7</v>
      </c>
      <c r="B63" s="8">
        <v>87792</v>
      </c>
      <c r="C63" s="8" t="s">
        <v>163</v>
      </c>
      <c r="D63" s="15" t="s">
        <v>164</v>
      </c>
      <c r="E63" s="9" t="s">
        <v>8</v>
      </c>
      <c r="F63" s="22">
        <v>2</v>
      </c>
      <c r="G63" s="33">
        <v>28.73</v>
      </c>
      <c r="H63" s="34">
        <f t="shared" si="12"/>
        <v>35.909999999999997</v>
      </c>
      <c r="I63" s="35">
        <f t="shared" si="13"/>
        <v>71.819999999999993</v>
      </c>
    </row>
    <row r="64" spans="1:9" s="20" customFormat="1" ht="45.75" customHeight="1">
      <c r="A64" s="46" t="s">
        <v>269</v>
      </c>
      <c r="B64" s="8" t="s">
        <v>426</v>
      </c>
      <c r="C64" s="8" t="s">
        <v>165</v>
      </c>
      <c r="D64" s="12" t="s">
        <v>166</v>
      </c>
      <c r="E64" s="8" t="s">
        <v>8</v>
      </c>
      <c r="F64" s="25">
        <v>362.33</v>
      </c>
      <c r="G64" s="33">
        <v>12.36</v>
      </c>
      <c r="H64" s="34">
        <f t="shared" si="12"/>
        <v>15.45</v>
      </c>
      <c r="I64" s="35">
        <f t="shared" si="13"/>
        <v>5597.9984999999997</v>
      </c>
    </row>
    <row r="65" spans="1:12" s="20" customFormat="1" ht="33.75" customHeight="1">
      <c r="A65" s="17" t="s">
        <v>7</v>
      </c>
      <c r="B65" s="8">
        <v>88487</v>
      </c>
      <c r="C65" s="8" t="s">
        <v>167</v>
      </c>
      <c r="D65" s="12" t="s">
        <v>156</v>
      </c>
      <c r="E65" s="8" t="s">
        <v>8</v>
      </c>
      <c r="F65" s="25">
        <v>362.33</v>
      </c>
      <c r="G65" s="33">
        <v>9.61</v>
      </c>
      <c r="H65" s="34">
        <f t="shared" si="12"/>
        <v>12.01</v>
      </c>
      <c r="I65" s="35">
        <f t="shared" si="13"/>
        <v>4351.5832999999993</v>
      </c>
    </row>
    <row r="66" spans="1:12" s="20" customFormat="1" ht="23.25" customHeight="1">
      <c r="A66" s="17" t="s">
        <v>7</v>
      </c>
      <c r="B66" s="8">
        <v>95305</v>
      </c>
      <c r="C66" s="8" t="s">
        <v>168</v>
      </c>
      <c r="D66" s="12" t="s">
        <v>159</v>
      </c>
      <c r="E66" s="8" t="s">
        <v>8</v>
      </c>
      <c r="F66" s="25">
        <v>50.55</v>
      </c>
      <c r="G66" s="33">
        <v>11.5</v>
      </c>
      <c r="H66" s="34">
        <f t="shared" si="12"/>
        <v>14.38</v>
      </c>
      <c r="I66" s="35">
        <f t="shared" si="13"/>
        <v>726.90899999999999</v>
      </c>
    </row>
    <row r="67" spans="1:12" s="20" customFormat="1" ht="42" customHeight="1">
      <c r="A67" s="17" t="s">
        <v>7</v>
      </c>
      <c r="B67" s="9">
        <v>96113</v>
      </c>
      <c r="C67" s="8" t="s">
        <v>169</v>
      </c>
      <c r="D67" s="12" t="s">
        <v>170</v>
      </c>
      <c r="E67" s="8" t="s">
        <v>8</v>
      </c>
      <c r="F67" s="25">
        <v>2.5499999999999998</v>
      </c>
      <c r="G67" s="33">
        <v>28.38</v>
      </c>
      <c r="H67" s="34">
        <f t="shared" si="12"/>
        <v>35.479999999999997</v>
      </c>
      <c r="I67" s="35">
        <f t="shared" si="13"/>
        <v>90.47399999999999</v>
      </c>
    </row>
    <row r="68" spans="1:12" s="20" customFormat="1" ht="27" customHeight="1">
      <c r="A68" s="3"/>
      <c r="B68" s="3"/>
      <c r="C68" s="3"/>
      <c r="D68" s="13" t="s">
        <v>171</v>
      </c>
      <c r="E68" s="3"/>
      <c r="F68" s="3"/>
      <c r="G68" s="33"/>
      <c r="H68" s="34"/>
      <c r="I68" s="35"/>
    </row>
    <row r="69" spans="1:12" s="20" customFormat="1" ht="22.5" customHeight="1">
      <c r="A69" s="17" t="s">
        <v>7</v>
      </c>
      <c r="B69" s="9">
        <v>95305</v>
      </c>
      <c r="C69" s="8" t="s">
        <v>172</v>
      </c>
      <c r="D69" s="12" t="s">
        <v>159</v>
      </c>
      <c r="E69" s="8" t="s">
        <v>8</v>
      </c>
      <c r="F69" s="25">
        <v>38.76</v>
      </c>
      <c r="G69" s="33">
        <v>11.5</v>
      </c>
      <c r="H69" s="34">
        <f t="shared" si="12"/>
        <v>14.38</v>
      </c>
      <c r="I69" s="35">
        <f t="shared" si="13"/>
        <v>557.36879999999996</v>
      </c>
    </row>
    <row r="70" spans="1:12" s="20" customFormat="1" ht="22.5" customHeight="1">
      <c r="A70" s="17" t="s">
        <v>7</v>
      </c>
      <c r="B70" s="8">
        <v>88487</v>
      </c>
      <c r="C70" s="8" t="s">
        <v>172</v>
      </c>
      <c r="D70" s="50" t="s">
        <v>418</v>
      </c>
      <c r="E70" s="8" t="s">
        <v>8</v>
      </c>
      <c r="F70" s="25">
        <v>630</v>
      </c>
      <c r="G70" s="33">
        <v>9.61</v>
      </c>
      <c r="H70" s="34">
        <f t="shared" si="12"/>
        <v>12.01</v>
      </c>
      <c r="I70" s="35">
        <f t="shared" si="13"/>
        <v>7566.3</v>
      </c>
      <c r="L70" s="89"/>
    </row>
    <row r="71" spans="1:12" s="20" customFormat="1" ht="25.5" customHeight="1">
      <c r="A71" s="12"/>
      <c r="B71" s="36"/>
      <c r="C71" s="36"/>
      <c r="D71" s="39" t="s">
        <v>333</v>
      </c>
      <c r="E71" s="37"/>
      <c r="F71" s="38"/>
      <c r="G71" s="33"/>
      <c r="H71" s="34"/>
      <c r="I71" s="44">
        <f>SUM(I44:I70)</f>
        <v>147429.03750000001</v>
      </c>
    </row>
    <row r="72" spans="1:12" s="20" customFormat="1" ht="36" customHeight="1">
      <c r="A72" s="7"/>
      <c r="B72" s="7"/>
      <c r="C72" s="21">
        <v>8</v>
      </c>
      <c r="D72" s="58" t="s">
        <v>309</v>
      </c>
      <c r="E72" s="7"/>
      <c r="F72" s="7"/>
      <c r="G72" s="7"/>
      <c r="H72" s="43"/>
      <c r="I72" s="7"/>
    </row>
    <row r="73" spans="1:12" s="20" customFormat="1" ht="21" customHeight="1">
      <c r="A73" s="3"/>
      <c r="B73" s="3"/>
      <c r="C73" s="3"/>
      <c r="D73" s="13" t="s">
        <v>173</v>
      </c>
      <c r="E73" s="3"/>
      <c r="F73" s="3"/>
      <c r="G73" s="33"/>
      <c r="H73" s="3"/>
      <c r="I73" s="3"/>
    </row>
    <row r="74" spans="1:12" s="20" customFormat="1" ht="54.75" customHeight="1">
      <c r="A74" s="17" t="s">
        <v>7</v>
      </c>
      <c r="B74" s="9">
        <v>90849</v>
      </c>
      <c r="C74" s="8" t="s">
        <v>174</v>
      </c>
      <c r="D74" s="15" t="s">
        <v>175</v>
      </c>
      <c r="E74" s="9" t="s">
        <v>59</v>
      </c>
      <c r="F74" s="22">
        <v>7</v>
      </c>
      <c r="G74" s="33">
        <v>569.29</v>
      </c>
      <c r="H74" s="34">
        <f t="shared" ref="H74:H90" si="14">ROUND(+G74*(1+$G$7),2)</f>
        <v>711.61</v>
      </c>
      <c r="I74" s="35">
        <f t="shared" ref="I74:I90" si="15">(F74*H74)</f>
        <v>4981.2700000000004</v>
      </c>
    </row>
    <row r="75" spans="1:12" s="20" customFormat="1" ht="48.75" customHeight="1">
      <c r="A75" s="17" t="s">
        <v>7</v>
      </c>
      <c r="B75" s="9">
        <v>90850</v>
      </c>
      <c r="C75" s="8" t="s">
        <v>176</v>
      </c>
      <c r="D75" s="15" t="s">
        <v>177</v>
      </c>
      <c r="E75" s="9" t="s">
        <v>59</v>
      </c>
      <c r="F75" s="22">
        <v>15</v>
      </c>
      <c r="G75" s="33">
        <v>624.73</v>
      </c>
      <c r="H75" s="34">
        <f t="shared" si="14"/>
        <v>780.91</v>
      </c>
      <c r="I75" s="35">
        <f t="shared" si="15"/>
        <v>11713.65</v>
      </c>
    </row>
    <row r="76" spans="1:12" s="20" customFormat="1" ht="58.5" customHeight="1">
      <c r="A76" s="46" t="s">
        <v>270</v>
      </c>
      <c r="B76" s="9">
        <v>90851</v>
      </c>
      <c r="C76" s="8" t="s">
        <v>178</v>
      </c>
      <c r="D76" s="15" t="s">
        <v>179</v>
      </c>
      <c r="E76" s="9" t="s">
        <v>59</v>
      </c>
      <c r="F76" s="22">
        <v>1</v>
      </c>
      <c r="G76" s="33">
        <v>748.29</v>
      </c>
      <c r="H76" s="34">
        <f t="shared" si="14"/>
        <v>935.36</v>
      </c>
      <c r="I76" s="35">
        <f t="shared" si="15"/>
        <v>935.36</v>
      </c>
    </row>
    <row r="77" spans="1:12" s="20" customFormat="1" ht="44.25" customHeight="1">
      <c r="A77" s="17" t="s">
        <v>7</v>
      </c>
      <c r="B77" s="9">
        <v>91304</v>
      </c>
      <c r="C77" s="8" t="s">
        <v>180</v>
      </c>
      <c r="D77" s="15" t="s">
        <v>181</v>
      </c>
      <c r="E77" s="9" t="s">
        <v>59</v>
      </c>
      <c r="F77" s="22">
        <v>23</v>
      </c>
      <c r="G77" s="33">
        <v>73.62</v>
      </c>
      <c r="H77" s="34">
        <f t="shared" si="14"/>
        <v>92.03</v>
      </c>
      <c r="I77" s="35">
        <f t="shared" si="15"/>
        <v>2116.69</v>
      </c>
    </row>
    <row r="78" spans="1:12" s="20" customFormat="1" ht="48.75" customHeight="1">
      <c r="A78" s="46" t="s">
        <v>269</v>
      </c>
      <c r="B78" s="27" t="s">
        <v>273</v>
      </c>
      <c r="C78" s="8" t="s">
        <v>182</v>
      </c>
      <c r="D78" s="50" t="s">
        <v>428</v>
      </c>
      <c r="E78" s="9" t="s">
        <v>59</v>
      </c>
      <c r="F78" s="22">
        <v>1</v>
      </c>
      <c r="G78" s="33">
        <v>652.73</v>
      </c>
      <c r="H78" s="34">
        <f t="shared" si="14"/>
        <v>815.91</v>
      </c>
      <c r="I78" s="35">
        <f t="shared" si="15"/>
        <v>815.91</v>
      </c>
    </row>
    <row r="79" spans="1:12" s="20" customFormat="1" ht="45" customHeight="1">
      <c r="A79" s="46" t="s">
        <v>269</v>
      </c>
      <c r="B79" s="27" t="s">
        <v>274</v>
      </c>
      <c r="C79" s="8" t="s">
        <v>183</v>
      </c>
      <c r="D79" s="15" t="s">
        <v>184</v>
      </c>
      <c r="E79" s="9" t="s">
        <v>59</v>
      </c>
      <c r="F79" s="22">
        <v>2</v>
      </c>
      <c r="G79" s="33">
        <v>542.66999999999996</v>
      </c>
      <c r="H79" s="34">
        <f t="shared" si="14"/>
        <v>678.34</v>
      </c>
      <c r="I79" s="35">
        <f t="shared" si="15"/>
        <v>1356.68</v>
      </c>
    </row>
    <row r="80" spans="1:12" s="20" customFormat="1" ht="46.5" customHeight="1">
      <c r="A80" s="46" t="s">
        <v>269</v>
      </c>
      <c r="B80" s="27" t="s">
        <v>274</v>
      </c>
      <c r="C80" s="8" t="s">
        <v>185</v>
      </c>
      <c r="D80" s="15" t="s">
        <v>186</v>
      </c>
      <c r="E80" s="9" t="s">
        <v>59</v>
      </c>
      <c r="F80" s="22">
        <v>1</v>
      </c>
      <c r="G80" s="33">
        <v>723.55</v>
      </c>
      <c r="H80" s="34">
        <f t="shared" si="14"/>
        <v>904.44</v>
      </c>
      <c r="I80" s="35">
        <f t="shared" si="15"/>
        <v>904.44</v>
      </c>
    </row>
    <row r="81" spans="1:9" s="20" customFormat="1" ht="50.25" customHeight="1">
      <c r="A81" s="17" t="s">
        <v>7</v>
      </c>
      <c r="B81" s="55">
        <v>102217</v>
      </c>
      <c r="C81" s="8" t="s">
        <v>187</v>
      </c>
      <c r="D81" s="15" t="s">
        <v>188</v>
      </c>
      <c r="E81" s="9" t="s">
        <v>8</v>
      </c>
      <c r="F81" s="22">
        <v>150.57</v>
      </c>
      <c r="G81" s="33">
        <v>12.37</v>
      </c>
      <c r="H81" s="34">
        <f t="shared" si="14"/>
        <v>15.46</v>
      </c>
      <c r="I81" s="35">
        <f t="shared" si="15"/>
        <v>2327.8121999999998</v>
      </c>
    </row>
    <row r="82" spans="1:9" s="20" customFormat="1" ht="26.25" customHeight="1">
      <c r="A82" s="3"/>
      <c r="B82" s="3"/>
      <c r="C82" s="3"/>
      <c r="D82" s="13" t="s">
        <v>189</v>
      </c>
      <c r="E82" s="3"/>
      <c r="F82" s="3"/>
      <c r="G82" s="33"/>
      <c r="H82" s="34"/>
      <c r="I82" s="35"/>
    </row>
    <row r="83" spans="1:9" s="20" customFormat="1" ht="30" customHeight="1">
      <c r="A83" s="17" t="s">
        <v>7</v>
      </c>
      <c r="B83" s="9">
        <v>94572</v>
      </c>
      <c r="C83" s="8" t="s">
        <v>190</v>
      </c>
      <c r="D83" s="12" t="s">
        <v>191</v>
      </c>
      <c r="E83" s="8" t="s">
        <v>8</v>
      </c>
      <c r="F83" s="25">
        <v>41.2</v>
      </c>
      <c r="G83" s="33">
        <v>389.73</v>
      </c>
      <c r="H83" s="34">
        <f t="shared" si="14"/>
        <v>487.16</v>
      </c>
      <c r="I83" s="35">
        <f t="shared" si="15"/>
        <v>20070.992000000002</v>
      </c>
    </row>
    <row r="84" spans="1:9" s="20" customFormat="1" ht="18.75" customHeight="1">
      <c r="A84" s="46" t="s">
        <v>270</v>
      </c>
      <c r="B84" s="27">
        <v>100674</v>
      </c>
      <c r="C84" s="8" t="s">
        <v>192</v>
      </c>
      <c r="D84" s="50" t="s">
        <v>275</v>
      </c>
      <c r="E84" s="8" t="s">
        <v>8</v>
      </c>
      <c r="F84" s="25">
        <v>0.8</v>
      </c>
      <c r="G84" s="33">
        <v>287.10000000000002</v>
      </c>
      <c r="H84" s="34">
        <f t="shared" si="14"/>
        <v>358.88</v>
      </c>
      <c r="I84" s="35">
        <f t="shared" si="15"/>
        <v>287.10399999999998</v>
      </c>
    </row>
    <row r="85" spans="1:9" s="20" customFormat="1" ht="36" customHeight="1">
      <c r="A85" s="17" t="s">
        <v>7</v>
      </c>
      <c r="B85" s="9">
        <v>91341</v>
      </c>
      <c r="C85" s="8" t="s">
        <v>193</v>
      </c>
      <c r="D85" s="12" t="s">
        <v>194</v>
      </c>
      <c r="E85" s="8" t="s">
        <v>8</v>
      </c>
      <c r="F85" s="25">
        <v>15.57</v>
      </c>
      <c r="G85" s="33">
        <v>501.02</v>
      </c>
      <c r="H85" s="34">
        <f t="shared" si="14"/>
        <v>626.28</v>
      </c>
      <c r="I85" s="35">
        <f t="shared" si="15"/>
        <v>9751.1795999999995</v>
      </c>
    </row>
    <row r="86" spans="1:9" s="20" customFormat="1" ht="25.5" customHeight="1">
      <c r="A86" s="17" t="s">
        <v>17</v>
      </c>
      <c r="B86" s="27">
        <v>248</v>
      </c>
      <c r="C86" s="8" t="s">
        <v>195</v>
      </c>
      <c r="D86" s="12" t="s">
        <v>196</v>
      </c>
      <c r="E86" s="8" t="s">
        <v>59</v>
      </c>
      <c r="F86" s="49">
        <v>1</v>
      </c>
      <c r="G86" s="33">
        <v>1755</v>
      </c>
      <c r="H86" s="34">
        <f t="shared" si="14"/>
        <v>2193.75</v>
      </c>
      <c r="I86" s="35">
        <f t="shared" si="15"/>
        <v>2193.75</v>
      </c>
    </row>
    <row r="87" spans="1:9" s="20" customFormat="1" ht="14.25" customHeight="1">
      <c r="A87" s="3"/>
      <c r="B87" s="3"/>
      <c r="C87" s="3"/>
      <c r="D87" s="13" t="s">
        <v>197</v>
      </c>
      <c r="E87" s="3"/>
      <c r="F87" s="3"/>
      <c r="G87" s="33"/>
      <c r="H87" s="34"/>
      <c r="I87" s="35"/>
    </row>
    <row r="88" spans="1:9" s="20" customFormat="1" ht="33" customHeight="1">
      <c r="A88" s="17" t="s">
        <v>17</v>
      </c>
      <c r="B88" s="27">
        <v>102181</v>
      </c>
      <c r="C88" s="8" t="s">
        <v>198</v>
      </c>
      <c r="D88" s="50" t="s">
        <v>429</v>
      </c>
      <c r="E88" s="8" t="s">
        <v>8</v>
      </c>
      <c r="F88" s="25">
        <v>17.43</v>
      </c>
      <c r="G88" s="33">
        <v>312.72000000000003</v>
      </c>
      <c r="H88" s="34">
        <f t="shared" si="14"/>
        <v>390.9</v>
      </c>
      <c r="I88" s="35">
        <f t="shared" si="15"/>
        <v>6813.3869999999997</v>
      </c>
    </row>
    <row r="89" spans="1:9" s="20" customFormat="1" ht="16.5" customHeight="1">
      <c r="A89" s="17" t="s">
        <v>7</v>
      </c>
      <c r="B89" s="23">
        <v>102151</v>
      </c>
      <c r="C89" s="8" t="s">
        <v>199</v>
      </c>
      <c r="D89" s="12" t="s">
        <v>200</v>
      </c>
      <c r="E89" s="8" t="s">
        <v>8</v>
      </c>
      <c r="F89" s="25">
        <v>41.2</v>
      </c>
      <c r="G89" s="33">
        <v>108.81</v>
      </c>
      <c r="H89" s="34">
        <f t="shared" si="14"/>
        <v>136.01</v>
      </c>
      <c r="I89" s="35">
        <f t="shared" si="15"/>
        <v>5603.6120000000001</v>
      </c>
    </row>
    <row r="90" spans="1:9" s="20" customFormat="1" ht="15.75" customHeight="1">
      <c r="A90" s="46" t="s">
        <v>270</v>
      </c>
      <c r="B90" s="23">
        <v>102152</v>
      </c>
      <c r="C90" s="8" t="s">
        <v>201</v>
      </c>
      <c r="D90" s="12" t="s">
        <v>202</v>
      </c>
      <c r="E90" s="8" t="s">
        <v>8</v>
      </c>
      <c r="F90" s="25">
        <v>3.64</v>
      </c>
      <c r="G90" s="33">
        <v>136.13999999999999</v>
      </c>
      <c r="H90" s="34">
        <f t="shared" si="14"/>
        <v>170.18</v>
      </c>
      <c r="I90" s="35">
        <f t="shared" si="15"/>
        <v>619.45519999999999</v>
      </c>
    </row>
    <row r="91" spans="1:9" s="20" customFormat="1" ht="25.5" customHeight="1">
      <c r="A91" s="12"/>
      <c r="B91" s="36"/>
      <c r="C91" s="36"/>
      <c r="D91" s="39" t="s">
        <v>334</v>
      </c>
      <c r="E91" s="37"/>
      <c r="F91" s="38"/>
      <c r="G91" s="33"/>
      <c r="H91" s="34"/>
      <c r="I91" s="44">
        <f>SUM(I74:I90)</f>
        <v>70491.291999999987</v>
      </c>
    </row>
    <row r="92" spans="1:9" s="20" customFormat="1" ht="16.5" customHeight="1">
      <c r="A92" s="7"/>
      <c r="B92" s="7"/>
      <c r="C92" s="21">
        <v>9</v>
      </c>
      <c r="D92" s="58" t="s">
        <v>310</v>
      </c>
      <c r="E92" s="7"/>
      <c r="F92" s="7"/>
      <c r="G92" s="42"/>
      <c r="H92" s="40"/>
      <c r="I92" s="7"/>
    </row>
    <row r="93" spans="1:9" s="20" customFormat="1" ht="13.5" customHeight="1">
      <c r="A93" s="3"/>
      <c r="B93" s="3"/>
      <c r="C93" s="3"/>
      <c r="D93" s="13" t="s">
        <v>203</v>
      </c>
      <c r="E93" s="3"/>
      <c r="F93" s="3"/>
      <c r="G93" s="33"/>
      <c r="H93" s="34"/>
      <c r="I93" s="35"/>
    </row>
    <row r="94" spans="1:9" s="20" customFormat="1" ht="21" customHeight="1">
      <c r="A94" s="51" t="s">
        <v>270</v>
      </c>
      <c r="B94" s="48">
        <v>91836</v>
      </c>
      <c r="C94" s="9" t="s">
        <v>204</v>
      </c>
      <c r="D94" s="50" t="s">
        <v>430</v>
      </c>
      <c r="E94" s="9" t="s">
        <v>59</v>
      </c>
      <c r="F94" s="49">
        <v>400</v>
      </c>
      <c r="G94" s="33">
        <v>8.16</v>
      </c>
      <c r="H94" s="34">
        <f t="shared" ref="H94:H97" si="16">ROUND(+G94*(1+$G$7),2)</f>
        <v>10.199999999999999</v>
      </c>
      <c r="I94" s="35">
        <f t="shared" ref="I94:I97" si="17">(F94*H94)</f>
        <v>4079.9999999999995</v>
      </c>
    </row>
    <row r="95" spans="1:9" s="20" customFormat="1" ht="19.5" customHeight="1">
      <c r="A95" s="51" t="s">
        <v>270</v>
      </c>
      <c r="B95" s="48">
        <v>91834</v>
      </c>
      <c r="C95" s="9" t="s">
        <v>205</v>
      </c>
      <c r="D95" s="50" t="s">
        <v>431</v>
      </c>
      <c r="E95" s="9" t="s">
        <v>59</v>
      </c>
      <c r="F95" s="22">
        <v>13.2</v>
      </c>
      <c r="G95" s="33">
        <v>6.12</v>
      </c>
      <c r="H95" s="34">
        <f t="shared" si="16"/>
        <v>7.65</v>
      </c>
      <c r="I95" s="35">
        <f t="shared" si="17"/>
        <v>100.98</v>
      </c>
    </row>
    <row r="96" spans="1:9" s="20" customFormat="1" ht="21" customHeight="1">
      <c r="A96" s="51" t="s">
        <v>270</v>
      </c>
      <c r="B96" s="48">
        <v>91941</v>
      </c>
      <c r="C96" s="9" t="s">
        <v>204</v>
      </c>
      <c r="D96" s="86" t="s">
        <v>408</v>
      </c>
      <c r="E96" s="9" t="s">
        <v>59</v>
      </c>
      <c r="F96" s="49">
        <v>149</v>
      </c>
      <c r="G96" s="33">
        <v>7.82</v>
      </c>
      <c r="H96" s="34">
        <f t="shared" si="16"/>
        <v>9.7799999999999994</v>
      </c>
      <c r="I96" s="35">
        <f t="shared" si="17"/>
        <v>1457.2199999999998</v>
      </c>
    </row>
    <row r="97" spans="1:9" s="20" customFormat="1" ht="19.5" customHeight="1">
      <c r="A97" s="51" t="s">
        <v>270</v>
      </c>
      <c r="B97" s="48">
        <v>92865</v>
      </c>
      <c r="C97" s="9" t="s">
        <v>205</v>
      </c>
      <c r="D97" s="86" t="s">
        <v>407</v>
      </c>
      <c r="E97" s="9" t="s">
        <v>59</v>
      </c>
      <c r="F97" s="22">
        <v>10</v>
      </c>
      <c r="G97" s="33">
        <v>8.66</v>
      </c>
      <c r="H97" s="34">
        <f t="shared" si="16"/>
        <v>10.83</v>
      </c>
      <c r="I97" s="35">
        <f t="shared" si="17"/>
        <v>108.3</v>
      </c>
    </row>
    <row r="98" spans="1:9" s="20" customFormat="1" ht="21" customHeight="1">
      <c r="A98" s="51" t="s">
        <v>270</v>
      </c>
      <c r="B98" s="48">
        <v>91926</v>
      </c>
      <c r="C98" s="9" t="s">
        <v>204</v>
      </c>
      <c r="D98" s="86" t="s">
        <v>375</v>
      </c>
      <c r="E98" s="9" t="s">
        <v>59</v>
      </c>
      <c r="F98" s="49">
        <v>569</v>
      </c>
      <c r="G98" s="33">
        <v>3.67</v>
      </c>
      <c r="H98" s="34">
        <f t="shared" ref="H98:H99" si="18">ROUND(+G98*(1+$G$7),2)</f>
        <v>4.59</v>
      </c>
      <c r="I98" s="35">
        <f t="shared" ref="I98:I99" si="19">(F98*H98)</f>
        <v>2611.71</v>
      </c>
    </row>
    <row r="99" spans="1:9" s="20" customFormat="1" ht="19.5" customHeight="1">
      <c r="A99" s="51" t="s">
        <v>270</v>
      </c>
      <c r="B99" s="48">
        <v>91928</v>
      </c>
      <c r="C99" s="9" t="s">
        <v>205</v>
      </c>
      <c r="D99" s="86" t="s">
        <v>376</v>
      </c>
      <c r="E99" s="9" t="s">
        <v>59</v>
      </c>
      <c r="F99" s="22">
        <v>1800.4</v>
      </c>
      <c r="G99" s="33">
        <v>6.08</v>
      </c>
      <c r="H99" s="34">
        <f t="shared" si="18"/>
        <v>7.6</v>
      </c>
      <c r="I99" s="35">
        <f t="shared" si="19"/>
        <v>13683.04</v>
      </c>
    </row>
    <row r="100" spans="1:9" s="20" customFormat="1" ht="21" customHeight="1">
      <c r="A100" s="51" t="s">
        <v>270</v>
      </c>
      <c r="B100" s="48">
        <v>91930</v>
      </c>
      <c r="C100" s="9" t="s">
        <v>204</v>
      </c>
      <c r="D100" s="86" t="s">
        <v>377</v>
      </c>
      <c r="E100" s="9" t="s">
        <v>59</v>
      </c>
      <c r="F100" s="49">
        <v>312.89999999999998</v>
      </c>
      <c r="G100" s="33">
        <v>8.3699999999999992</v>
      </c>
      <c r="H100" s="34">
        <f t="shared" ref="H100:H101" si="20">ROUND(+G100*(1+$G$7),2)</f>
        <v>10.46</v>
      </c>
      <c r="I100" s="35">
        <f t="shared" ref="I100:I101" si="21">(F100*H100)</f>
        <v>3272.9340000000002</v>
      </c>
    </row>
    <row r="101" spans="1:9" s="20" customFormat="1" ht="19.5" customHeight="1">
      <c r="A101" s="51" t="s">
        <v>270</v>
      </c>
      <c r="B101" s="48">
        <v>91932</v>
      </c>
      <c r="C101" s="9" t="s">
        <v>205</v>
      </c>
      <c r="D101" s="86" t="s">
        <v>378</v>
      </c>
      <c r="E101" s="9" t="s">
        <v>59</v>
      </c>
      <c r="F101" s="22">
        <v>161.69999999999999</v>
      </c>
      <c r="G101" s="33">
        <v>13.88</v>
      </c>
      <c r="H101" s="34">
        <f t="shared" si="20"/>
        <v>17.350000000000001</v>
      </c>
      <c r="I101" s="35">
        <f t="shared" si="21"/>
        <v>2805.4949999999999</v>
      </c>
    </row>
    <row r="102" spans="1:9" s="20" customFormat="1" ht="21" customHeight="1">
      <c r="A102" s="51" t="s">
        <v>270</v>
      </c>
      <c r="B102" s="48">
        <v>91934</v>
      </c>
      <c r="C102" s="9" t="s">
        <v>204</v>
      </c>
      <c r="D102" s="86" t="s">
        <v>379</v>
      </c>
      <c r="E102" s="9" t="s">
        <v>59</v>
      </c>
      <c r="F102" s="49">
        <v>59.3</v>
      </c>
      <c r="G102" s="33">
        <v>21.26</v>
      </c>
      <c r="H102" s="34">
        <f t="shared" ref="H102:H104" si="22">ROUND(+G102*(1+$G$7),2)</f>
        <v>26.58</v>
      </c>
      <c r="I102" s="35">
        <f t="shared" ref="I102:I104" si="23">(F102*H102)</f>
        <v>1576.1939999999997</v>
      </c>
    </row>
    <row r="103" spans="1:9" s="20" customFormat="1" ht="19.5" customHeight="1">
      <c r="A103" s="51" t="s">
        <v>270</v>
      </c>
      <c r="B103" s="48">
        <v>92984</v>
      </c>
      <c r="C103" s="9" t="s">
        <v>205</v>
      </c>
      <c r="D103" s="86" t="s">
        <v>381</v>
      </c>
      <c r="E103" s="9" t="s">
        <v>59</v>
      </c>
      <c r="F103" s="22">
        <v>181</v>
      </c>
      <c r="G103" s="33">
        <v>26.53</v>
      </c>
      <c r="H103" s="34">
        <f t="shared" ref="H103" si="24">ROUND(+G103*(1+$G$7),2)</f>
        <v>33.159999999999997</v>
      </c>
      <c r="I103" s="35">
        <f t="shared" ref="I103" si="25">(F103*H103)</f>
        <v>6001.9599999999991</v>
      </c>
    </row>
    <row r="104" spans="1:9" s="20" customFormat="1" ht="19.5" customHeight="1">
      <c r="A104" s="51" t="s">
        <v>270</v>
      </c>
      <c r="B104" s="48">
        <v>92987</v>
      </c>
      <c r="C104" s="9" t="s">
        <v>205</v>
      </c>
      <c r="D104" s="86" t="s">
        <v>380</v>
      </c>
      <c r="E104" s="9" t="s">
        <v>59</v>
      </c>
      <c r="F104" s="22">
        <v>9.3000000000000007</v>
      </c>
      <c r="G104" s="33">
        <v>50.65</v>
      </c>
      <c r="H104" s="34">
        <f t="shared" si="22"/>
        <v>63.31</v>
      </c>
      <c r="I104" s="35">
        <f t="shared" si="23"/>
        <v>588.78300000000002</v>
      </c>
    </row>
    <row r="105" spans="1:9" s="20" customFormat="1" ht="21" customHeight="1">
      <c r="A105" s="51" t="s">
        <v>270</v>
      </c>
      <c r="B105" s="48">
        <v>91995</v>
      </c>
      <c r="C105" s="9" t="s">
        <v>204</v>
      </c>
      <c r="D105" s="86" t="s">
        <v>382</v>
      </c>
      <c r="E105" s="9" t="s">
        <v>59</v>
      </c>
      <c r="F105" s="49">
        <v>14</v>
      </c>
      <c r="G105" s="33">
        <v>18.84</v>
      </c>
      <c r="H105" s="34">
        <f t="shared" ref="H105" si="26">ROUND(+G105*(1+$G$7),2)</f>
        <v>23.55</v>
      </c>
      <c r="I105" s="35">
        <f t="shared" ref="I105" si="27">(F105*H105)</f>
        <v>329.7</v>
      </c>
    </row>
    <row r="106" spans="1:9" s="20" customFormat="1" ht="21" customHeight="1">
      <c r="A106" s="51" t="s">
        <v>270</v>
      </c>
      <c r="B106" s="48">
        <v>91994</v>
      </c>
      <c r="C106" s="9" t="s">
        <v>204</v>
      </c>
      <c r="D106" s="86" t="s">
        <v>406</v>
      </c>
      <c r="E106" s="9" t="s">
        <v>59</v>
      </c>
      <c r="F106" s="49">
        <v>19</v>
      </c>
      <c r="G106" s="33">
        <v>17.07</v>
      </c>
      <c r="H106" s="34">
        <f t="shared" ref="H106" si="28">ROUND(+G106*(1+$G$7),2)</f>
        <v>21.34</v>
      </c>
      <c r="I106" s="35">
        <f t="shared" ref="I106" si="29">(F106*H106)</f>
        <v>405.46</v>
      </c>
    </row>
    <row r="107" spans="1:9" s="20" customFormat="1" ht="151.5" customHeight="1">
      <c r="A107" s="51" t="s">
        <v>432</v>
      </c>
      <c r="B107" s="27">
        <v>97607</v>
      </c>
      <c r="C107" s="9" t="s">
        <v>204</v>
      </c>
      <c r="D107" s="50" t="s">
        <v>276</v>
      </c>
      <c r="E107" s="9" t="s">
        <v>59</v>
      </c>
      <c r="F107" s="49">
        <v>48</v>
      </c>
      <c r="G107" s="33">
        <v>79.25</v>
      </c>
      <c r="H107" s="34">
        <f t="shared" ref="H107:H145" si="30">ROUND(+G107*(1+$G$7),2)</f>
        <v>99.06</v>
      </c>
      <c r="I107" s="35">
        <f t="shared" ref="I107:I145" si="31">(F107*H107)</f>
        <v>4754.88</v>
      </c>
    </row>
    <row r="108" spans="1:9" s="20" customFormat="1" ht="95.25" customHeight="1">
      <c r="A108" s="51" t="s">
        <v>269</v>
      </c>
      <c r="B108" s="27" t="s">
        <v>277</v>
      </c>
      <c r="C108" s="9" t="s">
        <v>205</v>
      </c>
      <c r="D108" s="15" t="s">
        <v>206</v>
      </c>
      <c r="E108" s="9" t="s">
        <v>59</v>
      </c>
      <c r="F108" s="22">
        <v>11</v>
      </c>
      <c r="G108" s="33">
        <v>56.03</v>
      </c>
      <c r="H108" s="34">
        <f t="shared" si="30"/>
        <v>70.040000000000006</v>
      </c>
      <c r="I108" s="35">
        <f t="shared" si="31"/>
        <v>770.44</v>
      </c>
    </row>
    <row r="109" spans="1:9" s="20" customFormat="1" ht="42.75" customHeight="1">
      <c r="A109" s="46" t="s">
        <v>270</v>
      </c>
      <c r="B109" s="27">
        <v>97608</v>
      </c>
      <c r="C109" s="8" t="s">
        <v>207</v>
      </c>
      <c r="D109" s="12" t="s">
        <v>208</v>
      </c>
      <c r="E109" s="8" t="s">
        <v>59</v>
      </c>
      <c r="F109" s="25">
        <v>23</v>
      </c>
      <c r="G109" s="33">
        <v>83.29</v>
      </c>
      <c r="H109" s="34">
        <f t="shared" si="30"/>
        <v>104.11</v>
      </c>
      <c r="I109" s="35">
        <f t="shared" si="31"/>
        <v>2394.5300000000002</v>
      </c>
    </row>
    <row r="110" spans="1:9" s="20" customFormat="1" ht="42.75" customHeight="1">
      <c r="A110" s="46" t="s">
        <v>269</v>
      </c>
      <c r="B110" s="27" t="s">
        <v>320</v>
      </c>
      <c r="C110" s="8" t="s">
        <v>209</v>
      </c>
      <c r="D110" s="50" t="s">
        <v>278</v>
      </c>
      <c r="E110" s="8" t="s">
        <v>59</v>
      </c>
      <c r="F110" s="25">
        <v>19</v>
      </c>
      <c r="G110" s="33">
        <v>70.34</v>
      </c>
      <c r="H110" s="34">
        <f t="shared" si="30"/>
        <v>87.93</v>
      </c>
      <c r="I110" s="35">
        <f t="shared" si="31"/>
        <v>1670.67</v>
      </c>
    </row>
    <row r="111" spans="1:9" s="20" customFormat="1" ht="41.25" customHeight="1">
      <c r="A111" s="46" t="s">
        <v>270</v>
      </c>
      <c r="B111" s="27" t="s">
        <v>279</v>
      </c>
      <c r="C111" s="8" t="s">
        <v>210</v>
      </c>
      <c r="D111" s="12" t="s">
        <v>211</v>
      </c>
      <c r="E111" s="8" t="s">
        <v>59</v>
      </c>
      <c r="F111" s="25">
        <v>2</v>
      </c>
      <c r="G111" s="33">
        <v>424.27</v>
      </c>
      <c r="H111" s="34">
        <f t="shared" si="30"/>
        <v>530.34</v>
      </c>
      <c r="I111" s="35">
        <f t="shared" si="31"/>
        <v>1060.68</v>
      </c>
    </row>
    <row r="112" spans="1:9" s="20" customFormat="1" ht="18.75" customHeight="1">
      <c r="A112" s="46" t="s">
        <v>270</v>
      </c>
      <c r="B112" s="23">
        <v>101632</v>
      </c>
      <c r="C112" s="8" t="s">
        <v>212</v>
      </c>
      <c r="D112" s="50" t="s">
        <v>315</v>
      </c>
      <c r="E112" s="8" t="s">
        <v>59</v>
      </c>
      <c r="F112" s="25">
        <v>2</v>
      </c>
      <c r="G112" s="33">
        <v>25.11</v>
      </c>
      <c r="H112" s="34">
        <f t="shared" si="30"/>
        <v>31.39</v>
      </c>
      <c r="I112" s="35">
        <f t="shared" si="31"/>
        <v>62.78</v>
      </c>
    </row>
    <row r="113" spans="1:9" s="20" customFormat="1" ht="41.25" customHeight="1">
      <c r="A113" s="46" t="s">
        <v>270</v>
      </c>
      <c r="B113" s="27">
        <v>91941</v>
      </c>
      <c r="C113" s="9" t="s">
        <v>57</v>
      </c>
      <c r="D113" s="16" t="s">
        <v>58</v>
      </c>
      <c r="E113" s="9" t="s">
        <v>59</v>
      </c>
      <c r="F113" s="22">
        <v>3</v>
      </c>
      <c r="G113" s="33">
        <v>6.34</v>
      </c>
      <c r="H113" s="34">
        <f t="shared" si="30"/>
        <v>7.93</v>
      </c>
      <c r="I113" s="35">
        <f t="shared" si="31"/>
        <v>23.79</v>
      </c>
    </row>
    <row r="114" spans="1:9" s="20" customFormat="1" ht="14.25" customHeight="1">
      <c r="A114" s="46" t="s">
        <v>270</v>
      </c>
      <c r="B114" s="23">
        <v>91995</v>
      </c>
      <c r="C114" s="8" t="s">
        <v>60</v>
      </c>
      <c r="D114" s="17" t="s">
        <v>61</v>
      </c>
      <c r="E114" s="8" t="s">
        <v>59</v>
      </c>
      <c r="F114" s="25">
        <v>64</v>
      </c>
      <c r="G114" s="33">
        <v>18.84</v>
      </c>
      <c r="H114" s="34">
        <f t="shared" si="30"/>
        <v>23.55</v>
      </c>
      <c r="I114" s="35">
        <f t="shared" si="31"/>
        <v>1507.2</v>
      </c>
    </row>
    <row r="115" spans="1:9" s="20" customFormat="1" ht="27.75" customHeight="1">
      <c r="A115" s="46" t="s">
        <v>270</v>
      </c>
      <c r="B115" s="23">
        <v>91997</v>
      </c>
      <c r="C115" s="8" t="s">
        <v>62</v>
      </c>
      <c r="D115" s="17" t="s">
        <v>63</v>
      </c>
      <c r="E115" s="8" t="s">
        <v>59</v>
      </c>
      <c r="F115" s="25">
        <v>4</v>
      </c>
      <c r="G115" s="33">
        <v>24.87</v>
      </c>
      <c r="H115" s="34">
        <f t="shared" si="30"/>
        <v>31.09</v>
      </c>
      <c r="I115" s="35">
        <f t="shared" si="31"/>
        <v>124.36</v>
      </c>
    </row>
    <row r="116" spans="1:9" s="20" customFormat="1" ht="26.25" customHeight="1">
      <c r="A116" s="46" t="s">
        <v>270</v>
      </c>
      <c r="B116" s="23">
        <v>92007</v>
      </c>
      <c r="C116" s="8" t="s">
        <v>64</v>
      </c>
      <c r="D116" s="17" t="s">
        <v>65</v>
      </c>
      <c r="E116" s="8" t="s">
        <v>59</v>
      </c>
      <c r="F116" s="25">
        <v>11</v>
      </c>
      <c r="G116" s="33">
        <v>30.47</v>
      </c>
      <c r="H116" s="34">
        <f t="shared" si="30"/>
        <v>38.090000000000003</v>
      </c>
      <c r="I116" s="35">
        <f t="shared" si="31"/>
        <v>418.99</v>
      </c>
    </row>
    <row r="117" spans="1:9" s="20" customFormat="1" ht="27.75" customHeight="1">
      <c r="A117" s="17" t="s">
        <v>7</v>
      </c>
      <c r="B117" s="23">
        <v>91952</v>
      </c>
      <c r="C117" s="8" t="s">
        <v>67</v>
      </c>
      <c r="D117" s="17" t="s">
        <v>68</v>
      </c>
      <c r="E117" s="8" t="s">
        <v>59</v>
      </c>
      <c r="F117" s="25">
        <v>19</v>
      </c>
      <c r="G117" s="33">
        <v>13.4</v>
      </c>
      <c r="H117" s="34">
        <f t="shared" si="30"/>
        <v>16.75</v>
      </c>
      <c r="I117" s="35">
        <f t="shared" si="31"/>
        <v>318.25</v>
      </c>
    </row>
    <row r="118" spans="1:9" s="20" customFormat="1" ht="26.25" customHeight="1">
      <c r="A118" s="17" t="s">
        <v>7</v>
      </c>
      <c r="B118" s="23">
        <v>91958</v>
      </c>
      <c r="C118" s="8" t="s">
        <v>69</v>
      </c>
      <c r="D118" s="17" t="s">
        <v>70</v>
      </c>
      <c r="E118" s="8" t="s">
        <v>59</v>
      </c>
      <c r="F118" s="25">
        <v>11</v>
      </c>
      <c r="G118" s="33">
        <v>24.72</v>
      </c>
      <c r="H118" s="34">
        <f t="shared" si="30"/>
        <v>30.9</v>
      </c>
      <c r="I118" s="35">
        <f t="shared" si="31"/>
        <v>339.9</v>
      </c>
    </row>
    <row r="119" spans="1:9" s="20" customFormat="1" ht="23.25" customHeight="1">
      <c r="A119" s="46" t="s">
        <v>270</v>
      </c>
      <c r="B119" s="23">
        <v>91966</v>
      </c>
      <c r="C119" s="8" t="s">
        <v>71</v>
      </c>
      <c r="D119" s="17" t="s">
        <v>72</v>
      </c>
      <c r="E119" s="8" t="s">
        <v>59</v>
      </c>
      <c r="F119" s="25">
        <v>4</v>
      </c>
      <c r="G119" s="33">
        <v>36.049999999999997</v>
      </c>
      <c r="H119" s="34">
        <f t="shared" si="30"/>
        <v>45.06</v>
      </c>
      <c r="I119" s="35">
        <f t="shared" si="31"/>
        <v>180.24</v>
      </c>
    </row>
    <row r="120" spans="1:9" s="20" customFormat="1" ht="24.75" customHeight="1">
      <c r="A120" s="46" t="s">
        <v>270</v>
      </c>
      <c r="B120" s="23">
        <v>91974</v>
      </c>
      <c r="C120" s="8" t="s">
        <v>73</v>
      </c>
      <c r="D120" s="17" t="s">
        <v>74</v>
      </c>
      <c r="E120" s="8" t="s">
        <v>59</v>
      </c>
      <c r="F120" s="25">
        <v>1</v>
      </c>
      <c r="G120" s="33">
        <v>47.57</v>
      </c>
      <c r="H120" s="34">
        <f t="shared" si="30"/>
        <v>59.46</v>
      </c>
      <c r="I120" s="35">
        <f t="shared" si="31"/>
        <v>59.46</v>
      </c>
    </row>
    <row r="121" spans="1:9" s="20" customFormat="1" ht="27" customHeight="1">
      <c r="A121" s="17" t="s">
        <v>7</v>
      </c>
      <c r="B121" s="19">
        <v>91954</v>
      </c>
      <c r="C121" s="8" t="s">
        <v>75</v>
      </c>
      <c r="D121" s="17" t="s">
        <v>76</v>
      </c>
      <c r="E121" s="8" t="s">
        <v>59</v>
      </c>
      <c r="F121" s="25">
        <v>2</v>
      </c>
      <c r="G121" s="33">
        <v>17.98</v>
      </c>
      <c r="H121" s="34">
        <f t="shared" si="30"/>
        <v>22.48</v>
      </c>
      <c r="I121" s="35">
        <f t="shared" si="31"/>
        <v>44.96</v>
      </c>
    </row>
    <row r="122" spans="1:9" s="20" customFormat="1" ht="16.5" customHeight="1">
      <c r="A122" s="3"/>
      <c r="B122" s="3"/>
      <c r="C122" s="3"/>
      <c r="D122" s="18" t="s">
        <v>77</v>
      </c>
      <c r="E122" s="3"/>
      <c r="F122" s="3"/>
      <c r="G122" s="33"/>
      <c r="H122" s="34"/>
      <c r="I122" s="35"/>
    </row>
    <row r="123" spans="1:9" s="20" customFormat="1" ht="110.25" customHeight="1">
      <c r="A123" s="52" t="s">
        <v>7</v>
      </c>
      <c r="B123" s="9">
        <v>101878</v>
      </c>
      <c r="C123" s="9" t="s">
        <v>78</v>
      </c>
      <c r="D123" s="16" t="s">
        <v>79</v>
      </c>
      <c r="E123" s="9" t="s">
        <v>59</v>
      </c>
      <c r="F123" s="22">
        <v>1</v>
      </c>
      <c r="G123" s="33">
        <v>564.89</v>
      </c>
      <c r="H123" s="34">
        <f t="shared" si="30"/>
        <v>706.11</v>
      </c>
      <c r="I123" s="35">
        <f t="shared" si="31"/>
        <v>706.11</v>
      </c>
    </row>
    <row r="124" spans="1:9" s="20" customFormat="1" ht="41.25" customHeight="1">
      <c r="A124" s="17" t="s">
        <v>7</v>
      </c>
      <c r="B124" s="8">
        <v>101895</v>
      </c>
      <c r="C124" s="8" t="s">
        <v>80</v>
      </c>
      <c r="D124" s="46" t="s">
        <v>433</v>
      </c>
      <c r="E124" s="8" t="s">
        <v>59</v>
      </c>
      <c r="F124" s="25">
        <v>1</v>
      </c>
      <c r="G124" s="33">
        <v>519.82000000000005</v>
      </c>
      <c r="H124" s="34">
        <f t="shared" si="30"/>
        <v>649.78</v>
      </c>
      <c r="I124" s="35">
        <f t="shared" si="31"/>
        <v>649.78</v>
      </c>
    </row>
    <row r="125" spans="1:9" s="20" customFormat="1" ht="35.25" customHeight="1">
      <c r="A125" s="17" t="s">
        <v>7</v>
      </c>
      <c r="B125" s="8">
        <v>101894</v>
      </c>
      <c r="C125" s="8" t="s">
        <v>81</v>
      </c>
      <c r="D125" s="17" t="s">
        <v>82</v>
      </c>
      <c r="E125" s="8" t="s">
        <v>59</v>
      </c>
      <c r="F125" s="25">
        <v>1</v>
      </c>
      <c r="G125" s="33">
        <v>181.38</v>
      </c>
      <c r="H125" s="34">
        <f t="shared" si="30"/>
        <v>226.73</v>
      </c>
      <c r="I125" s="35">
        <f t="shared" si="31"/>
        <v>226.73</v>
      </c>
    </row>
    <row r="126" spans="1:9" s="20" customFormat="1" ht="20.25" customHeight="1">
      <c r="A126" s="3"/>
      <c r="B126" s="3"/>
      <c r="C126" s="3"/>
      <c r="D126" s="18" t="s">
        <v>85</v>
      </c>
      <c r="E126" s="3"/>
      <c r="F126" s="3"/>
      <c r="G126" s="33"/>
      <c r="H126" s="34"/>
      <c r="I126" s="35"/>
    </row>
    <row r="127" spans="1:9" s="20" customFormat="1" ht="99.75" customHeight="1">
      <c r="A127" s="52" t="s">
        <v>7</v>
      </c>
      <c r="B127" s="9">
        <v>101878</v>
      </c>
      <c r="C127" s="9" t="s">
        <v>86</v>
      </c>
      <c r="D127" s="16" t="s">
        <v>79</v>
      </c>
      <c r="E127" s="9" t="s">
        <v>59</v>
      </c>
      <c r="F127" s="22">
        <v>2</v>
      </c>
      <c r="G127" s="33">
        <v>564.89</v>
      </c>
      <c r="H127" s="34">
        <f t="shared" si="30"/>
        <v>706.11</v>
      </c>
      <c r="I127" s="35">
        <f t="shared" si="31"/>
        <v>1412.22</v>
      </c>
    </row>
    <row r="128" spans="1:9" s="20" customFormat="1" ht="33.75" customHeight="1">
      <c r="A128" s="46" t="s">
        <v>269</v>
      </c>
      <c r="B128" s="23" t="s">
        <v>281</v>
      </c>
      <c r="C128" s="8" t="s">
        <v>87</v>
      </c>
      <c r="D128" s="46" t="s">
        <v>280</v>
      </c>
      <c r="E128" s="8" t="s">
        <v>59</v>
      </c>
      <c r="F128" s="25">
        <v>2</v>
      </c>
      <c r="G128" s="33">
        <v>37.4</v>
      </c>
      <c r="H128" s="34">
        <f t="shared" si="30"/>
        <v>46.75</v>
      </c>
      <c r="I128" s="35">
        <f t="shared" si="31"/>
        <v>93.5</v>
      </c>
    </row>
    <row r="129" spans="1:9" s="20" customFormat="1" ht="42" customHeight="1">
      <c r="A129" s="17" t="s">
        <v>7</v>
      </c>
      <c r="B129" s="19">
        <v>101894</v>
      </c>
      <c r="C129" s="8" t="s">
        <v>88</v>
      </c>
      <c r="D129" s="46" t="s">
        <v>434</v>
      </c>
      <c r="E129" s="8" t="s">
        <v>59</v>
      </c>
      <c r="F129" s="25">
        <v>2</v>
      </c>
      <c r="G129" s="33">
        <v>181.38</v>
      </c>
      <c r="H129" s="34">
        <f t="shared" si="30"/>
        <v>226.73</v>
      </c>
      <c r="I129" s="35">
        <f t="shared" si="31"/>
        <v>453.46</v>
      </c>
    </row>
    <row r="130" spans="1:9" s="20" customFormat="1" ht="34.5" customHeight="1">
      <c r="A130" s="17" t="s">
        <v>7</v>
      </c>
      <c r="B130" s="8">
        <v>101892</v>
      </c>
      <c r="C130" s="8" t="s">
        <v>89</v>
      </c>
      <c r="D130" s="17" t="s">
        <v>90</v>
      </c>
      <c r="E130" s="8" t="s">
        <v>59</v>
      </c>
      <c r="F130" s="25">
        <v>21</v>
      </c>
      <c r="G130" s="33">
        <v>90.5</v>
      </c>
      <c r="H130" s="34">
        <f t="shared" si="30"/>
        <v>113.13</v>
      </c>
      <c r="I130" s="35">
        <f t="shared" si="31"/>
        <v>2375.73</v>
      </c>
    </row>
    <row r="131" spans="1:9" s="20" customFormat="1" ht="36.75" customHeight="1">
      <c r="A131" s="17" t="s">
        <v>7</v>
      </c>
      <c r="B131" s="8">
        <v>101894</v>
      </c>
      <c r="C131" s="8" t="s">
        <v>91</v>
      </c>
      <c r="D131" s="46" t="s">
        <v>384</v>
      </c>
      <c r="E131" s="8" t="s">
        <v>59</v>
      </c>
      <c r="F131" s="25">
        <v>3</v>
      </c>
      <c r="G131" s="33">
        <v>181.38</v>
      </c>
      <c r="H131" s="34">
        <f t="shared" si="30"/>
        <v>226.73</v>
      </c>
      <c r="I131" s="35">
        <f t="shared" si="31"/>
        <v>680.18999999999994</v>
      </c>
    </row>
    <row r="132" spans="1:9" s="20" customFormat="1" ht="36.75" customHeight="1">
      <c r="A132" s="17" t="s">
        <v>7</v>
      </c>
      <c r="B132" s="8">
        <v>101891</v>
      </c>
      <c r="C132" s="8" t="s">
        <v>91</v>
      </c>
      <c r="D132" s="17" t="s">
        <v>92</v>
      </c>
      <c r="E132" s="8" t="s">
        <v>59</v>
      </c>
      <c r="F132" s="25">
        <v>4</v>
      </c>
      <c r="G132" s="33">
        <v>32.21</v>
      </c>
      <c r="H132" s="34">
        <f t="shared" ref="H132" si="32">ROUND(+G132*(1+$G$7),2)</f>
        <v>40.26</v>
      </c>
      <c r="I132" s="35">
        <f t="shared" ref="I132" si="33">(F132*H132)</f>
        <v>161.04</v>
      </c>
    </row>
    <row r="133" spans="1:9" s="20" customFormat="1" ht="33" customHeight="1">
      <c r="A133" s="17" t="s">
        <v>7</v>
      </c>
      <c r="B133" s="8">
        <v>101892</v>
      </c>
      <c r="C133" s="8" t="s">
        <v>93</v>
      </c>
      <c r="D133" s="46" t="s">
        <v>383</v>
      </c>
      <c r="E133" s="8" t="s">
        <v>59</v>
      </c>
      <c r="F133" s="25">
        <v>5</v>
      </c>
      <c r="G133" s="33">
        <v>90.5</v>
      </c>
      <c r="H133" s="34">
        <f t="shared" si="30"/>
        <v>113.13</v>
      </c>
      <c r="I133" s="35">
        <f t="shared" si="31"/>
        <v>565.65</v>
      </c>
    </row>
    <row r="134" spans="1:9" s="20" customFormat="1" ht="13.5" customHeight="1">
      <c r="A134" s="3"/>
      <c r="B134" s="3"/>
      <c r="C134" s="3"/>
      <c r="D134" s="18" t="s">
        <v>94</v>
      </c>
      <c r="E134" s="3"/>
      <c r="F134" s="3"/>
      <c r="G134" s="33"/>
      <c r="H134" s="34"/>
      <c r="I134" s="35"/>
    </row>
    <row r="135" spans="1:9" s="20" customFormat="1" ht="42" customHeight="1">
      <c r="A135" s="46" t="s">
        <v>269</v>
      </c>
      <c r="B135" s="23" t="s">
        <v>283</v>
      </c>
      <c r="C135" s="8" t="s">
        <v>95</v>
      </c>
      <c r="D135" s="46" t="s">
        <v>282</v>
      </c>
      <c r="E135" s="9" t="s">
        <v>59</v>
      </c>
      <c r="F135" s="22">
        <v>12</v>
      </c>
      <c r="G135" s="33">
        <v>5.85</v>
      </c>
      <c r="H135" s="34">
        <f t="shared" si="30"/>
        <v>7.31</v>
      </c>
      <c r="I135" s="35">
        <f t="shared" si="31"/>
        <v>87.72</v>
      </c>
    </row>
    <row r="136" spans="1:9" s="20" customFormat="1" ht="42" customHeight="1">
      <c r="A136" s="46" t="s">
        <v>269</v>
      </c>
      <c r="B136" s="23" t="s">
        <v>409</v>
      </c>
      <c r="C136" s="19" t="s">
        <v>410</v>
      </c>
      <c r="D136" s="46" t="s">
        <v>411</v>
      </c>
      <c r="E136" s="9" t="s">
        <v>59</v>
      </c>
      <c r="F136" s="22">
        <v>12</v>
      </c>
      <c r="G136" s="33">
        <v>105.94</v>
      </c>
      <c r="H136" s="34">
        <f t="shared" si="30"/>
        <v>132.43</v>
      </c>
      <c r="I136" s="35">
        <f t="shared" si="31"/>
        <v>1589.16</v>
      </c>
    </row>
    <row r="137" spans="1:9" s="20" customFormat="1" ht="42" customHeight="1">
      <c r="A137" s="46" t="s">
        <v>269</v>
      </c>
      <c r="B137" s="23" t="s">
        <v>412</v>
      </c>
      <c r="C137" s="19" t="s">
        <v>413</v>
      </c>
      <c r="D137" s="17" t="s">
        <v>414</v>
      </c>
      <c r="E137" s="9" t="s">
        <v>66</v>
      </c>
      <c r="F137" s="49">
        <v>12</v>
      </c>
      <c r="G137" s="33">
        <v>13.37</v>
      </c>
      <c r="H137" s="34">
        <f t="shared" si="30"/>
        <v>16.71</v>
      </c>
      <c r="I137" s="35">
        <f t="shared" si="31"/>
        <v>200.52</v>
      </c>
    </row>
    <row r="138" spans="1:9" s="20" customFormat="1" ht="24" customHeight="1">
      <c r="A138" s="46" t="s">
        <v>269</v>
      </c>
      <c r="B138" s="23" t="s">
        <v>322</v>
      </c>
      <c r="C138" s="8" t="s">
        <v>96</v>
      </c>
      <c r="D138" s="17" t="s">
        <v>97</v>
      </c>
      <c r="E138" s="8" t="s">
        <v>66</v>
      </c>
      <c r="F138" s="25">
        <v>9</v>
      </c>
      <c r="G138" s="33">
        <v>130.66999999999999</v>
      </c>
      <c r="H138" s="34">
        <f t="shared" si="30"/>
        <v>163.34</v>
      </c>
      <c r="I138" s="35">
        <f t="shared" si="31"/>
        <v>1470.06</v>
      </c>
    </row>
    <row r="139" spans="1:9" s="20" customFormat="1" ht="41.25" customHeight="1">
      <c r="A139" s="46" t="s">
        <v>269</v>
      </c>
      <c r="B139" s="23" t="s">
        <v>285</v>
      </c>
      <c r="C139" s="9" t="s">
        <v>98</v>
      </c>
      <c r="D139" s="46" t="s">
        <v>284</v>
      </c>
      <c r="E139" s="9" t="s">
        <v>59</v>
      </c>
      <c r="F139" s="22">
        <v>1</v>
      </c>
      <c r="G139" s="33">
        <v>364.91</v>
      </c>
      <c r="H139" s="34">
        <f t="shared" si="30"/>
        <v>456.14</v>
      </c>
      <c r="I139" s="35">
        <f t="shared" si="31"/>
        <v>456.14</v>
      </c>
    </row>
    <row r="140" spans="1:9" s="20" customFormat="1" ht="24" customHeight="1">
      <c r="A140" s="17" t="s">
        <v>17</v>
      </c>
      <c r="B140" s="23">
        <v>162</v>
      </c>
      <c r="C140" s="8" t="s">
        <v>99</v>
      </c>
      <c r="D140" s="46" t="s">
        <v>286</v>
      </c>
      <c r="E140" s="8" t="s">
        <v>59</v>
      </c>
      <c r="F140" s="25">
        <v>1</v>
      </c>
      <c r="G140" s="33">
        <v>1181.7</v>
      </c>
      <c r="H140" s="34">
        <f t="shared" si="30"/>
        <v>1477.13</v>
      </c>
      <c r="I140" s="35">
        <f t="shared" si="31"/>
        <v>1477.13</v>
      </c>
    </row>
    <row r="141" spans="1:9" s="20" customFormat="1" ht="21.75" customHeight="1">
      <c r="A141" s="17" t="s">
        <v>17</v>
      </c>
      <c r="B141" s="23">
        <v>176</v>
      </c>
      <c r="C141" s="8" t="s">
        <v>100</v>
      </c>
      <c r="D141" s="46" t="s">
        <v>323</v>
      </c>
      <c r="E141" s="8" t="s">
        <v>59</v>
      </c>
      <c r="F141" s="25">
        <v>1</v>
      </c>
      <c r="G141" s="33">
        <v>455.13</v>
      </c>
      <c r="H141" s="34">
        <f t="shared" si="30"/>
        <v>568.91</v>
      </c>
      <c r="I141" s="35">
        <f t="shared" si="31"/>
        <v>568.91</v>
      </c>
    </row>
    <row r="142" spans="1:9" s="20" customFormat="1" ht="26.25" customHeight="1">
      <c r="A142" s="46" t="s">
        <v>269</v>
      </c>
      <c r="B142" s="23" t="s">
        <v>287</v>
      </c>
      <c r="C142" s="8" t="s">
        <v>101</v>
      </c>
      <c r="D142" s="17" t="s">
        <v>102</v>
      </c>
      <c r="E142" s="8" t="s">
        <v>59</v>
      </c>
      <c r="F142" s="25">
        <v>2</v>
      </c>
      <c r="G142" s="33">
        <v>8.2799999999999994</v>
      </c>
      <c r="H142" s="34">
        <f t="shared" si="30"/>
        <v>10.35</v>
      </c>
      <c r="I142" s="35">
        <f t="shared" si="31"/>
        <v>20.7</v>
      </c>
    </row>
    <row r="143" spans="1:9" s="20" customFormat="1" ht="42" customHeight="1">
      <c r="A143" s="46" t="s">
        <v>269</v>
      </c>
      <c r="B143" s="23" t="s">
        <v>321</v>
      </c>
      <c r="C143" s="8" t="s">
        <v>103</v>
      </c>
      <c r="D143" s="17" t="s">
        <v>104</v>
      </c>
      <c r="E143" s="8" t="s">
        <v>66</v>
      </c>
      <c r="F143" s="25">
        <v>2</v>
      </c>
      <c r="G143" s="33">
        <v>174.94</v>
      </c>
      <c r="H143" s="34">
        <f t="shared" si="30"/>
        <v>218.68</v>
      </c>
      <c r="I143" s="35">
        <f t="shared" si="31"/>
        <v>437.36</v>
      </c>
    </row>
    <row r="144" spans="1:9" s="20" customFormat="1" ht="25.5" customHeight="1">
      <c r="A144" s="17" t="s">
        <v>7</v>
      </c>
      <c r="B144" s="27">
        <v>101795</v>
      </c>
      <c r="C144" s="8" t="s">
        <v>105</v>
      </c>
      <c r="D144" s="17" t="s">
        <v>106</v>
      </c>
      <c r="E144" s="8" t="s">
        <v>59</v>
      </c>
      <c r="F144" s="25">
        <v>1</v>
      </c>
      <c r="G144" s="33">
        <v>402.07</v>
      </c>
      <c r="H144" s="34">
        <f t="shared" si="30"/>
        <v>502.59</v>
      </c>
      <c r="I144" s="35">
        <f t="shared" si="31"/>
        <v>502.59</v>
      </c>
    </row>
    <row r="145" spans="1:9" s="20" customFormat="1" ht="44.25" customHeight="1">
      <c r="A145" s="17" t="s">
        <v>7</v>
      </c>
      <c r="B145" s="55">
        <v>101795</v>
      </c>
      <c r="C145" s="9" t="s">
        <v>107</v>
      </c>
      <c r="D145" s="51" t="s">
        <v>435</v>
      </c>
      <c r="E145" s="9" t="s">
        <v>59</v>
      </c>
      <c r="F145" s="22">
        <v>3</v>
      </c>
      <c r="G145" s="33">
        <v>402.07</v>
      </c>
      <c r="H145" s="34">
        <f t="shared" si="30"/>
        <v>502.59</v>
      </c>
      <c r="I145" s="35">
        <f t="shared" si="31"/>
        <v>1507.77</v>
      </c>
    </row>
    <row r="146" spans="1:9" s="20" customFormat="1" ht="28.5" customHeight="1">
      <c r="A146" s="3"/>
      <c r="B146" s="3"/>
      <c r="C146" s="3"/>
      <c r="D146" s="87" t="s">
        <v>385</v>
      </c>
      <c r="E146" s="3"/>
      <c r="F146" s="3"/>
      <c r="G146" s="33"/>
      <c r="H146" s="34"/>
      <c r="I146" s="35"/>
    </row>
    <row r="147" spans="1:9" s="20" customFormat="1" ht="27.75" customHeight="1">
      <c r="A147" s="46" t="s">
        <v>269</v>
      </c>
      <c r="B147" s="23" t="s">
        <v>386</v>
      </c>
      <c r="C147" s="55" t="s">
        <v>387</v>
      </c>
      <c r="D147" s="88" t="s">
        <v>388</v>
      </c>
      <c r="E147" s="9" t="s">
        <v>59</v>
      </c>
      <c r="F147" s="22">
        <v>16</v>
      </c>
      <c r="G147" s="33">
        <v>14.87</v>
      </c>
      <c r="H147" s="34">
        <f t="shared" ref="H147:H155" si="34">ROUND(+G147*(1+$G$7),2)</f>
        <v>18.59</v>
      </c>
      <c r="I147" s="35">
        <f t="shared" ref="I147:I155" si="35">(F147*H147)</f>
        <v>297.44</v>
      </c>
    </row>
    <row r="148" spans="1:9" s="20" customFormat="1" ht="31.5" customHeight="1">
      <c r="A148" s="46" t="s">
        <v>269</v>
      </c>
      <c r="B148" s="23" t="s">
        <v>389</v>
      </c>
      <c r="C148" s="19" t="s">
        <v>390</v>
      </c>
      <c r="D148" s="88" t="s">
        <v>391</v>
      </c>
      <c r="E148" s="8" t="s">
        <v>59</v>
      </c>
      <c r="F148" s="49">
        <v>1</v>
      </c>
      <c r="G148" s="33">
        <v>246.98</v>
      </c>
      <c r="H148" s="34">
        <f t="shared" si="34"/>
        <v>308.73</v>
      </c>
      <c r="I148" s="35">
        <f t="shared" si="35"/>
        <v>308.73</v>
      </c>
    </row>
    <row r="149" spans="1:9" s="20" customFormat="1" ht="27.75" customHeight="1">
      <c r="A149" s="46" t="s">
        <v>270</v>
      </c>
      <c r="B149" s="64">
        <v>96985</v>
      </c>
      <c r="C149" s="19" t="s">
        <v>392</v>
      </c>
      <c r="D149" s="88" t="s">
        <v>393</v>
      </c>
      <c r="E149" s="8" t="s">
        <v>59</v>
      </c>
      <c r="F149" s="25">
        <v>16</v>
      </c>
      <c r="G149" s="33">
        <v>45.6</v>
      </c>
      <c r="H149" s="34">
        <f t="shared" si="34"/>
        <v>57</v>
      </c>
      <c r="I149" s="35">
        <f t="shared" si="35"/>
        <v>912</v>
      </c>
    </row>
    <row r="150" spans="1:9" s="20" customFormat="1" ht="26.25" customHeight="1">
      <c r="A150" s="46" t="s">
        <v>269</v>
      </c>
      <c r="B150" s="23" t="s">
        <v>394</v>
      </c>
      <c r="C150" s="19" t="s">
        <v>395</v>
      </c>
      <c r="D150" s="91" t="s">
        <v>396</v>
      </c>
      <c r="E150" s="8" t="s">
        <v>59</v>
      </c>
      <c r="F150" s="25">
        <v>200</v>
      </c>
      <c r="G150" s="33">
        <v>23.97</v>
      </c>
      <c r="H150" s="34">
        <f t="shared" si="34"/>
        <v>29.96</v>
      </c>
      <c r="I150" s="35">
        <f t="shared" si="35"/>
        <v>5992</v>
      </c>
    </row>
    <row r="151" spans="1:9" s="20" customFormat="1" ht="26.25" customHeight="1">
      <c r="A151" s="46" t="s">
        <v>270</v>
      </c>
      <c r="B151" s="23">
        <v>96977</v>
      </c>
      <c r="C151" s="19" t="s">
        <v>397</v>
      </c>
      <c r="D151" s="88" t="s">
        <v>398</v>
      </c>
      <c r="E151" s="8" t="s">
        <v>59</v>
      </c>
      <c r="F151" s="25">
        <v>140</v>
      </c>
      <c r="G151" s="33">
        <v>42.83</v>
      </c>
      <c r="H151" s="34">
        <f t="shared" si="34"/>
        <v>53.54</v>
      </c>
      <c r="I151" s="35">
        <f t="shared" si="35"/>
        <v>7495.5999999999995</v>
      </c>
    </row>
    <row r="152" spans="1:9" s="20" customFormat="1" ht="42" customHeight="1">
      <c r="A152" s="46" t="s">
        <v>269</v>
      </c>
      <c r="B152" s="23" t="s">
        <v>436</v>
      </c>
      <c r="C152" s="19" t="s">
        <v>399</v>
      </c>
      <c r="D152" s="88" t="s">
        <v>400</v>
      </c>
      <c r="E152" s="8" t="s">
        <v>59</v>
      </c>
      <c r="F152" s="25">
        <v>12</v>
      </c>
      <c r="G152" s="33">
        <v>21.5</v>
      </c>
      <c r="H152" s="34">
        <f t="shared" si="34"/>
        <v>26.88</v>
      </c>
      <c r="I152" s="35">
        <f t="shared" si="35"/>
        <v>322.56</v>
      </c>
    </row>
    <row r="153" spans="1:9" s="20" customFormat="1" ht="25.5" customHeight="1">
      <c r="A153" s="17" t="s">
        <v>7</v>
      </c>
      <c r="B153" s="27" t="s">
        <v>437</v>
      </c>
      <c r="C153" s="19" t="s">
        <v>401</v>
      </c>
      <c r="D153" s="88" t="s">
        <v>402</v>
      </c>
      <c r="E153" s="8" t="s">
        <v>59</v>
      </c>
      <c r="F153" s="25">
        <v>16</v>
      </c>
      <c r="G153" s="33">
        <v>17.45</v>
      </c>
      <c r="H153" s="34">
        <f t="shared" si="34"/>
        <v>21.81</v>
      </c>
      <c r="I153" s="35">
        <f t="shared" si="35"/>
        <v>348.96</v>
      </c>
    </row>
    <row r="154" spans="1:9" s="20" customFormat="1" ht="44.25" customHeight="1">
      <c r="A154" s="17" t="s">
        <v>7</v>
      </c>
      <c r="B154" s="55" t="s">
        <v>403</v>
      </c>
      <c r="C154" s="55" t="s">
        <v>404</v>
      </c>
      <c r="D154" s="88" t="s">
        <v>405</v>
      </c>
      <c r="E154" s="9" t="s">
        <v>59</v>
      </c>
      <c r="F154" s="22">
        <v>22</v>
      </c>
      <c r="G154" s="33">
        <v>9.33</v>
      </c>
      <c r="H154" s="34">
        <f t="shared" si="34"/>
        <v>11.66</v>
      </c>
      <c r="I154" s="35">
        <f t="shared" si="35"/>
        <v>256.52</v>
      </c>
    </row>
    <row r="155" spans="1:9" s="20" customFormat="1" ht="27" customHeight="1">
      <c r="A155" s="46" t="s">
        <v>270</v>
      </c>
      <c r="B155" s="64">
        <v>96989</v>
      </c>
      <c r="C155" s="8" t="s">
        <v>83</v>
      </c>
      <c r="D155" s="17" t="s">
        <v>84</v>
      </c>
      <c r="E155" s="8" t="s">
        <v>59</v>
      </c>
      <c r="F155" s="25">
        <v>2</v>
      </c>
      <c r="G155" s="53">
        <v>109.1</v>
      </c>
      <c r="H155" s="34">
        <f t="shared" si="34"/>
        <v>136.38</v>
      </c>
      <c r="I155" s="35">
        <f t="shared" si="35"/>
        <v>272.76</v>
      </c>
    </row>
    <row r="156" spans="1:9" s="20" customFormat="1" ht="25.5" customHeight="1">
      <c r="A156" s="12"/>
      <c r="B156" s="36"/>
      <c r="C156" s="36"/>
      <c r="D156" s="39" t="s">
        <v>335</v>
      </c>
      <c r="E156" s="37"/>
      <c r="F156" s="38"/>
      <c r="G156" s="33"/>
      <c r="H156" s="34"/>
      <c r="I156" s="44">
        <f>SUM(I94:I155)</f>
        <v>82601.945999999996</v>
      </c>
    </row>
    <row r="157" spans="1:9" s="20" customFormat="1" ht="26.25" customHeight="1">
      <c r="A157" s="7"/>
      <c r="B157" s="7"/>
      <c r="C157" s="21">
        <v>10</v>
      </c>
      <c r="D157" s="60" t="s">
        <v>311</v>
      </c>
      <c r="E157" s="7"/>
      <c r="F157" s="40"/>
      <c r="G157" s="42"/>
      <c r="H157" s="40"/>
      <c r="I157" s="40"/>
    </row>
    <row r="158" spans="1:9" s="20" customFormat="1" ht="28.5" customHeight="1">
      <c r="A158" s="3"/>
      <c r="B158" s="3"/>
      <c r="C158" s="3"/>
      <c r="D158" s="18" t="s">
        <v>108</v>
      </c>
      <c r="E158" s="3"/>
      <c r="F158" s="3"/>
      <c r="G158" s="33"/>
      <c r="H158" s="3"/>
      <c r="I158" s="3"/>
    </row>
    <row r="159" spans="1:9" s="20" customFormat="1" ht="56.25" customHeight="1">
      <c r="A159" s="17" t="s">
        <v>7</v>
      </c>
      <c r="B159" s="27">
        <v>95469</v>
      </c>
      <c r="C159" s="8" t="s">
        <v>109</v>
      </c>
      <c r="D159" s="16" t="s">
        <v>110</v>
      </c>
      <c r="E159" s="9" t="s">
        <v>59</v>
      </c>
      <c r="F159" s="22">
        <v>3</v>
      </c>
      <c r="G159" s="33">
        <v>194.16</v>
      </c>
      <c r="H159" s="34">
        <f t="shared" ref="H159:H209" si="36">ROUND(+G159*(1+$G$7),2)</f>
        <v>242.7</v>
      </c>
      <c r="I159" s="35">
        <f t="shared" ref="I159:I209" si="37">(F159*H159)</f>
        <v>728.09999999999991</v>
      </c>
    </row>
    <row r="160" spans="1:9" s="20" customFormat="1" ht="36" customHeight="1">
      <c r="A160" s="46" t="s">
        <v>270</v>
      </c>
      <c r="B160" s="8">
        <v>100849</v>
      </c>
      <c r="C160" s="8" t="s">
        <v>111</v>
      </c>
      <c r="D160" s="17" t="s">
        <v>112</v>
      </c>
      <c r="E160" s="8" t="s">
        <v>59</v>
      </c>
      <c r="F160" s="25">
        <v>3</v>
      </c>
      <c r="G160" s="33">
        <v>33.880000000000003</v>
      </c>
      <c r="H160" s="34">
        <f t="shared" si="36"/>
        <v>42.35</v>
      </c>
      <c r="I160" s="35">
        <f t="shared" si="37"/>
        <v>127.05000000000001</v>
      </c>
    </row>
    <row r="161" spans="1:9" s="20" customFormat="1" ht="63" customHeight="1">
      <c r="A161" s="46" t="s">
        <v>270</v>
      </c>
      <c r="B161" s="27">
        <v>95471</v>
      </c>
      <c r="C161" s="9" t="s">
        <v>113</v>
      </c>
      <c r="D161" s="17" t="s">
        <v>114</v>
      </c>
      <c r="E161" s="9" t="s">
        <v>59</v>
      </c>
      <c r="F161" s="22">
        <v>4</v>
      </c>
      <c r="G161" s="33">
        <v>201.84</v>
      </c>
      <c r="H161" s="34">
        <f t="shared" si="36"/>
        <v>252.3</v>
      </c>
      <c r="I161" s="35">
        <f t="shared" si="37"/>
        <v>1009.2</v>
      </c>
    </row>
    <row r="162" spans="1:9" s="20" customFormat="1" ht="28.5" customHeight="1">
      <c r="A162" s="46" t="s">
        <v>270</v>
      </c>
      <c r="B162" s="27">
        <v>95544</v>
      </c>
      <c r="C162" s="8" t="s">
        <v>115</v>
      </c>
      <c r="D162" s="17" t="s">
        <v>116</v>
      </c>
      <c r="E162" s="8" t="s">
        <v>59</v>
      </c>
      <c r="F162" s="25">
        <v>7</v>
      </c>
      <c r="G162" s="33">
        <v>32.409999999999997</v>
      </c>
      <c r="H162" s="34">
        <f t="shared" si="36"/>
        <v>40.51</v>
      </c>
      <c r="I162" s="35">
        <f t="shared" si="37"/>
        <v>283.57</v>
      </c>
    </row>
    <row r="163" spans="1:9" s="20" customFormat="1" ht="58.5" customHeight="1">
      <c r="A163" s="17" t="s">
        <v>7</v>
      </c>
      <c r="B163" s="9">
        <v>86942</v>
      </c>
      <c r="C163" s="8" t="s">
        <v>117</v>
      </c>
      <c r="D163" s="17" t="s">
        <v>118</v>
      </c>
      <c r="E163" s="14" t="s">
        <v>59</v>
      </c>
      <c r="F163" s="22">
        <v>19</v>
      </c>
      <c r="G163" s="33">
        <v>207.64</v>
      </c>
      <c r="H163" s="34">
        <f t="shared" si="36"/>
        <v>259.55</v>
      </c>
      <c r="I163" s="35">
        <f t="shared" si="37"/>
        <v>4931.45</v>
      </c>
    </row>
    <row r="164" spans="1:9" s="20" customFormat="1" ht="37.5" customHeight="1">
      <c r="A164" s="17" t="s">
        <v>17</v>
      </c>
      <c r="B164" s="23">
        <v>86936</v>
      </c>
      <c r="C164" s="8" t="s">
        <v>119</v>
      </c>
      <c r="D164" s="46" t="s">
        <v>288</v>
      </c>
      <c r="E164" s="8" t="s">
        <v>59</v>
      </c>
      <c r="F164" s="25">
        <v>1</v>
      </c>
      <c r="G164" s="33">
        <v>348.71</v>
      </c>
      <c r="H164" s="34">
        <f t="shared" si="36"/>
        <v>435.89</v>
      </c>
      <c r="I164" s="35">
        <f t="shared" si="37"/>
        <v>435.89</v>
      </c>
    </row>
    <row r="165" spans="1:9" s="20" customFormat="1" ht="22.5" customHeight="1">
      <c r="A165" s="17" t="s">
        <v>7</v>
      </c>
      <c r="B165" s="8">
        <v>95547</v>
      </c>
      <c r="C165" s="8" t="s">
        <v>120</v>
      </c>
      <c r="D165" s="17" t="s">
        <v>121</v>
      </c>
      <c r="E165" s="8" t="s">
        <v>59</v>
      </c>
      <c r="F165" s="25">
        <v>20</v>
      </c>
      <c r="G165" s="33">
        <v>42.95</v>
      </c>
      <c r="H165" s="34">
        <f t="shared" si="36"/>
        <v>53.69</v>
      </c>
      <c r="I165" s="35">
        <f t="shared" si="37"/>
        <v>1073.8</v>
      </c>
    </row>
    <row r="166" spans="1:9" s="20" customFormat="1" ht="16.5" customHeight="1">
      <c r="A166" s="46" t="s">
        <v>270</v>
      </c>
      <c r="B166" s="23">
        <v>95542</v>
      </c>
      <c r="C166" s="8" t="s">
        <v>122</v>
      </c>
      <c r="D166" s="17" t="s">
        <v>123</v>
      </c>
      <c r="E166" s="8" t="s">
        <v>59</v>
      </c>
      <c r="F166" s="25">
        <v>20</v>
      </c>
      <c r="G166" s="33">
        <v>26.51</v>
      </c>
      <c r="H166" s="34">
        <f t="shared" si="36"/>
        <v>33.14</v>
      </c>
      <c r="I166" s="35">
        <f t="shared" si="37"/>
        <v>662.8</v>
      </c>
    </row>
    <row r="167" spans="1:9" s="20" customFormat="1" ht="73.5" customHeight="1">
      <c r="A167" s="46" t="s">
        <v>269</v>
      </c>
      <c r="B167" s="9">
        <v>86874</v>
      </c>
      <c r="C167" s="8" t="s">
        <v>124</v>
      </c>
      <c r="D167" s="16" t="s">
        <v>125</v>
      </c>
      <c r="E167" s="14" t="s">
        <v>59</v>
      </c>
      <c r="F167" s="49">
        <v>1</v>
      </c>
      <c r="G167" s="33">
        <v>433.43</v>
      </c>
      <c r="H167" s="34">
        <f t="shared" si="36"/>
        <v>541.79</v>
      </c>
      <c r="I167" s="35">
        <f t="shared" si="37"/>
        <v>541.79</v>
      </c>
    </row>
    <row r="168" spans="1:9" s="20" customFormat="1" ht="31.5" customHeight="1">
      <c r="A168" s="46" t="s">
        <v>269</v>
      </c>
      <c r="B168" s="23" t="s">
        <v>290</v>
      </c>
      <c r="C168" s="8" t="s">
        <v>126</v>
      </c>
      <c r="D168" s="46" t="s">
        <v>289</v>
      </c>
      <c r="E168" s="9" t="s">
        <v>59</v>
      </c>
      <c r="F168" s="22">
        <v>1</v>
      </c>
      <c r="G168" s="33">
        <v>679.85</v>
      </c>
      <c r="H168" s="34">
        <f t="shared" si="36"/>
        <v>849.81</v>
      </c>
      <c r="I168" s="35">
        <f t="shared" si="37"/>
        <v>849.81</v>
      </c>
    </row>
    <row r="169" spans="1:9" s="20" customFormat="1" ht="50.25" customHeight="1">
      <c r="A169" s="46" t="s">
        <v>270</v>
      </c>
      <c r="B169" s="23">
        <v>86933</v>
      </c>
      <c r="C169" s="8" t="s">
        <v>127</v>
      </c>
      <c r="D169" s="16" t="s">
        <v>128</v>
      </c>
      <c r="E169" s="9" t="s">
        <v>21</v>
      </c>
      <c r="F169" s="22">
        <v>15.25</v>
      </c>
      <c r="G169" s="33">
        <v>322.39999999999998</v>
      </c>
      <c r="H169" s="34">
        <f t="shared" si="36"/>
        <v>403</v>
      </c>
      <c r="I169" s="35">
        <f t="shared" si="37"/>
        <v>6145.75</v>
      </c>
    </row>
    <row r="170" spans="1:9" s="20" customFormat="1" ht="27" customHeight="1">
      <c r="A170" s="46" t="s">
        <v>295</v>
      </c>
      <c r="B170" s="23">
        <v>100875</v>
      </c>
      <c r="C170" s="8" t="s">
        <v>129</v>
      </c>
      <c r="D170" s="17" t="s">
        <v>130</v>
      </c>
      <c r="E170" s="8" t="s">
        <v>21</v>
      </c>
      <c r="F170" s="25">
        <v>2.35</v>
      </c>
      <c r="G170" s="33">
        <v>893.54</v>
      </c>
      <c r="H170" s="34">
        <f t="shared" si="36"/>
        <v>1116.93</v>
      </c>
      <c r="I170" s="35">
        <f t="shared" si="37"/>
        <v>2624.7855000000004</v>
      </c>
    </row>
    <row r="171" spans="1:9" s="20" customFormat="1" ht="28.5" customHeight="1">
      <c r="A171" s="46" t="s">
        <v>269</v>
      </c>
      <c r="B171" s="23">
        <v>100873</v>
      </c>
      <c r="C171" s="8" t="s">
        <v>131</v>
      </c>
      <c r="D171" s="17" t="s">
        <v>132</v>
      </c>
      <c r="E171" s="8" t="s">
        <v>21</v>
      </c>
      <c r="F171" s="25">
        <v>21.6</v>
      </c>
      <c r="G171" s="33">
        <v>283.41000000000003</v>
      </c>
      <c r="H171" s="34">
        <f t="shared" si="36"/>
        <v>354.26</v>
      </c>
      <c r="I171" s="35">
        <f t="shared" si="37"/>
        <v>7652.0160000000005</v>
      </c>
    </row>
    <row r="172" spans="1:9" s="20" customFormat="1" ht="42.75" customHeight="1">
      <c r="A172" s="17" t="s">
        <v>17</v>
      </c>
      <c r="B172" s="23">
        <v>95</v>
      </c>
      <c r="C172" s="8" t="s">
        <v>133</v>
      </c>
      <c r="D172" s="46" t="s">
        <v>291</v>
      </c>
      <c r="E172" s="8" t="s">
        <v>59</v>
      </c>
      <c r="F172" s="49">
        <v>1</v>
      </c>
      <c r="G172" s="33">
        <v>994.5</v>
      </c>
      <c r="H172" s="34">
        <f t="shared" si="36"/>
        <v>1243.1300000000001</v>
      </c>
      <c r="I172" s="35">
        <f t="shared" si="37"/>
        <v>1243.1300000000001</v>
      </c>
    </row>
    <row r="173" spans="1:9" s="20" customFormat="1" ht="46.5" customHeight="1">
      <c r="A173" s="46" t="s">
        <v>270</v>
      </c>
      <c r="B173" s="23">
        <v>94799</v>
      </c>
      <c r="C173" s="8" t="s">
        <v>134</v>
      </c>
      <c r="D173" s="16" t="s">
        <v>135</v>
      </c>
      <c r="E173" s="9" t="s">
        <v>59</v>
      </c>
      <c r="F173" s="22">
        <v>19</v>
      </c>
      <c r="G173" s="33">
        <v>74.78</v>
      </c>
      <c r="H173" s="34">
        <f t="shared" si="36"/>
        <v>93.48</v>
      </c>
      <c r="I173" s="35">
        <f t="shared" si="37"/>
        <v>1776.1200000000001</v>
      </c>
    </row>
    <row r="174" spans="1:9" s="20" customFormat="1" ht="26.25" customHeight="1">
      <c r="A174" s="17" t="s">
        <v>7</v>
      </c>
      <c r="B174" s="8">
        <v>86913</v>
      </c>
      <c r="C174" s="8" t="s">
        <v>136</v>
      </c>
      <c r="D174" s="17" t="s">
        <v>137</v>
      </c>
      <c r="E174" s="8" t="s">
        <v>59</v>
      </c>
      <c r="F174" s="25">
        <v>5</v>
      </c>
      <c r="G174" s="33">
        <v>18.03</v>
      </c>
      <c r="H174" s="34">
        <f t="shared" si="36"/>
        <v>22.54</v>
      </c>
      <c r="I174" s="35">
        <f t="shared" si="37"/>
        <v>112.69999999999999</v>
      </c>
    </row>
    <row r="175" spans="1:9" s="20" customFormat="1" ht="44.25" customHeight="1">
      <c r="A175" s="46" t="s">
        <v>269</v>
      </c>
      <c r="B175" s="23" t="s">
        <v>438</v>
      </c>
      <c r="C175" s="8" t="s">
        <v>213</v>
      </c>
      <c r="D175" s="17" t="s">
        <v>214</v>
      </c>
      <c r="E175" s="9" t="s">
        <v>59</v>
      </c>
      <c r="F175" s="22">
        <v>10</v>
      </c>
      <c r="G175" s="33">
        <v>154.83000000000001</v>
      </c>
      <c r="H175" s="34">
        <f t="shared" si="36"/>
        <v>193.54</v>
      </c>
      <c r="I175" s="35">
        <f t="shared" si="37"/>
        <v>1935.3999999999999</v>
      </c>
    </row>
    <row r="176" spans="1:9" s="20" customFormat="1" ht="25.5" customHeight="1">
      <c r="A176" s="17" t="s">
        <v>7</v>
      </c>
      <c r="B176" s="23">
        <v>100860</v>
      </c>
      <c r="C176" s="8" t="s">
        <v>215</v>
      </c>
      <c r="D176" s="17" t="s">
        <v>216</v>
      </c>
      <c r="E176" s="8" t="s">
        <v>59</v>
      </c>
      <c r="F176" s="25">
        <v>3</v>
      </c>
      <c r="G176" s="33">
        <v>69.599999999999994</v>
      </c>
      <c r="H176" s="34">
        <f t="shared" si="36"/>
        <v>87</v>
      </c>
      <c r="I176" s="35">
        <f t="shared" si="37"/>
        <v>261</v>
      </c>
    </row>
    <row r="177" spans="1:9" s="20" customFormat="1" ht="23.25" customHeight="1">
      <c r="A177" s="17" t="s">
        <v>17</v>
      </c>
      <c r="B177" s="23">
        <v>267</v>
      </c>
      <c r="C177" s="19" t="s">
        <v>343</v>
      </c>
      <c r="D177" s="46" t="s">
        <v>292</v>
      </c>
      <c r="E177" s="8" t="s">
        <v>59</v>
      </c>
      <c r="F177" s="25">
        <v>1</v>
      </c>
      <c r="G177" s="33">
        <v>304.2</v>
      </c>
      <c r="H177" s="34">
        <f t="shared" si="36"/>
        <v>380.25</v>
      </c>
      <c r="I177" s="35">
        <f t="shared" si="37"/>
        <v>380.25</v>
      </c>
    </row>
    <row r="178" spans="1:9" s="20" customFormat="1" ht="14.25" customHeight="1">
      <c r="A178" s="3"/>
      <c r="B178" s="3"/>
      <c r="C178" s="3"/>
      <c r="D178" s="18" t="s">
        <v>217</v>
      </c>
      <c r="E178" s="3"/>
      <c r="F178" s="3"/>
      <c r="G178" s="33"/>
      <c r="H178" s="34"/>
      <c r="I178" s="35"/>
    </row>
    <row r="179" spans="1:9" s="20" customFormat="1" ht="45" customHeight="1">
      <c r="A179" s="46" t="s">
        <v>439</v>
      </c>
      <c r="B179" s="47" t="s">
        <v>439</v>
      </c>
      <c r="C179" s="55" t="s">
        <v>344</v>
      </c>
      <c r="D179" s="46" t="s">
        <v>342</v>
      </c>
      <c r="E179" s="8" t="s">
        <v>59</v>
      </c>
      <c r="F179" s="49">
        <v>1</v>
      </c>
      <c r="G179" s="54">
        <v>2500</v>
      </c>
      <c r="H179" s="34">
        <f t="shared" si="36"/>
        <v>3125</v>
      </c>
      <c r="I179" s="35">
        <f t="shared" si="37"/>
        <v>3125</v>
      </c>
    </row>
    <row r="180" spans="1:9" s="20" customFormat="1" ht="25.5" customHeight="1">
      <c r="A180" s="17" t="s">
        <v>7</v>
      </c>
      <c r="B180" s="8">
        <v>99629</v>
      </c>
      <c r="C180" s="19" t="s">
        <v>345</v>
      </c>
      <c r="D180" s="17" t="s">
        <v>218</v>
      </c>
      <c r="E180" s="8" t="s">
        <v>59</v>
      </c>
      <c r="F180" s="25">
        <v>1</v>
      </c>
      <c r="G180" s="33">
        <v>71.03</v>
      </c>
      <c r="H180" s="34">
        <f t="shared" si="36"/>
        <v>88.79</v>
      </c>
      <c r="I180" s="35">
        <f t="shared" si="37"/>
        <v>88.79</v>
      </c>
    </row>
    <row r="181" spans="1:9" s="20" customFormat="1" ht="19.5" customHeight="1">
      <c r="A181" s="17" t="s">
        <v>7</v>
      </c>
      <c r="B181" s="8">
        <v>94796</v>
      </c>
      <c r="C181" s="19" t="s">
        <v>346</v>
      </c>
      <c r="D181" s="17" t="s">
        <v>219</v>
      </c>
      <c r="E181" s="8" t="s">
        <v>59</v>
      </c>
      <c r="F181" s="25">
        <v>1</v>
      </c>
      <c r="G181" s="33">
        <v>23.76</v>
      </c>
      <c r="H181" s="34">
        <f t="shared" si="36"/>
        <v>29.7</v>
      </c>
      <c r="I181" s="35">
        <f t="shared" si="37"/>
        <v>29.7</v>
      </c>
    </row>
    <row r="182" spans="1:9" s="20" customFormat="1" ht="17.25" customHeight="1">
      <c r="A182" s="17" t="s">
        <v>7</v>
      </c>
      <c r="B182" s="23">
        <v>89658</v>
      </c>
      <c r="C182" s="19" t="s">
        <v>347</v>
      </c>
      <c r="D182" s="17" t="s">
        <v>220</v>
      </c>
      <c r="E182" s="8" t="s">
        <v>59</v>
      </c>
      <c r="F182" s="25">
        <v>1</v>
      </c>
      <c r="G182" s="33">
        <v>6.83</v>
      </c>
      <c r="H182" s="34">
        <f t="shared" si="36"/>
        <v>8.5399999999999991</v>
      </c>
      <c r="I182" s="35">
        <f t="shared" si="37"/>
        <v>8.5399999999999991</v>
      </c>
    </row>
    <row r="183" spans="1:9" s="20" customFormat="1" ht="27" customHeight="1">
      <c r="A183" s="46" t="s">
        <v>269</v>
      </c>
      <c r="B183" s="23" t="s">
        <v>293</v>
      </c>
      <c r="C183" s="19" t="s">
        <v>348</v>
      </c>
      <c r="D183" s="17" t="s">
        <v>221</v>
      </c>
      <c r="E183" s="8" t="s">
        <v>59</v>
      </c>
      <c r="F183" s="25">
        <v>1</v>
      </c>
      <c r="G183" s="33">
        <v>35.229999999999997</v>
      </c>
      <c r="H183" s="34">
        <f t="shared" si="36"/>
        <v>44.04</v>
      </c>
      <c r="I183" s="35">
        <f t="shared" si="37"/>
        <v>44.04</v>
      </c>
    </row>
    <row r="184" spans="1:9" s="20" customFormat="1" ht="20.25" customHeight="1">
      <c r="A184" s="17" t="s">
        <v>17</v>
      </c>
      <c r="B184" s="23">
        <v>231</v>
      </c>
      <c r="C184" s="19" t="s">
        <v>349</v>
      </c>
      <c r="D184" s="46" t="s">
        <v>294</v>
      </c>
      <c r="E184" s="8" t="s">
        <v>59</v>
      </c>
      <c r="F184" s="25">
        <v>1</v>
      </c>
      <c r="G184" s="33">
        <v>316.8</v>
      </c>
      <c r="H184" s="34">
        <f t="shared" si="36"/>
        <v>396</v>
      </c>
      <c r="I184" s="35">
        <f t="shared" si="37"/>
        <v>396</v>
      </c>
    </row>
    <row r="185" spans="1:9" s="20" customFormat="1" ht="29.25" customHeight="1">
      <c r="A185" s="46" t="s">
        <v>295</v>
      </c>
      <c r="B185" s="23">
        <v>86883</v>
      </c>
      <c r="C185" s="19" t="s">
        <v>350</v>
      </c>
      <c r="D185" s="17" t="s">
        <v>222</v>
      </c>
      <c r="E185" s="8" t="s">
        <v>59</v>
      </c>
      <c r="F185" s="25">
        <v>1</v>
      </c>
      <c r="G185" s="33">
        <v>10.3</v>
      </c>
      <c r="H185" s="34">
        <f t="shared" si="36"/>
        <v>12.88</v>
      </c>
      <c r="I185" s="35">
        <f t="shared" si="37"/>
        <v>12.88</v>
      </c>
    </row>
    <row r="186" spans="1:9" s="20" customFormat="1" ht="51" customHeight="1">
      <c r="A186" s="46" t="s">
        <v>269</v>
      </c>
      <c r="B186" s="23" t="s">
        <v>440</v>
      </c>
      <c r="C186" s="19" t="s">
        <v>351</v>
      </c>
      <c r="D186" s="46" t="s">
        <v>296</v>
      </c>
      <c r="E186" s="9" t="s">
        <v>59</v>
      </c>
      <c r="F186" s="22">
        <v>1</v>
      </c>
      <c r="G186" s="33">
        <v>245.82</v>
      </c>
      <c r="H186" s="34">
        <f t="shared" si="36"/>
        <v>307.27999999999997</v>
      </c>
      <c r="I186" s="35">
        <f t="shared" si="37"/>
        <v>307.27999999999997</v>
      </c>
    </row>
    <row r="187" spans="1:9" s="20" customFormat="1" ht="22.5" customHeight="1">
      <c r="A187" s="17" t="s">
        <v>17</v>
      </c>
      <c r="B187" s="23">
        <v>234</v>
      </c>
      <c r="C187" s="19" t="s">
        <v>352</v>
      </c>
      <c r="D187" s="46" t="s">
        <v>441</v>
      </c>
      <c r="E187" s="8" t="s">
        <v>59</v>
      </c>
      <c r="F187" s="25">
        <v>1</v>
      </c>
      <c r="G187" s="33">
        <v>309.43</v>
      </c>
      <c r="H187" s="34">
        <f t="shared" si="36"/>
        <v>386.79</v>
      </c>
      <c r="I187" s="35">
        <f t="shared" si="37"/>
        <v>386.79</v>
      </c>
    </row>
    <row r="188" spans="1:9" s="20" customFormat="1" ht="18" customHeight="1">
      <c r="A188" s="17" t="s">
        <v>7</v>
      </c>
      <c r="B188" s="8">
        <v>102137</v>
      </c>
      <c r="C188" s="19" t="s">
        <v>353</v>
      </c>
      <c r="D188" s="17" t="s">
        <v>223</v>
      </c>
      <c r="E188" s="8" t="s">
        <v>59</v>
      </c>
      <c r="F188" s="25">
        <v>1</v>
      </c>
      <c r="G188" s="33">
        <v>63.09</v>
      </c>
      <c r="H188" s="34">
        <f t="shared" si="36"/>
        <v>78.86</v>
      </c>
      <c r="I188" s="35">
        <f t="shared" si="37"/>
        <v>78.86</v>
      </c>
    </row>
    <row r="189" spans="1:9" s="20" customFormat="1" ht="45" customHeight="1">
      <c r="A189" s="17" t="s">
        <v>17</v>
      </c>
      <c r="B189" s="23">
        <v>235</v>
      </c>
      <c r="C189" s="19" t="s">
        <v>354</v>
      </c>
      <c r="D189" s="46" t="s">
        <v>297</v>
      </c>
      <c r="E189" s="9" t="s">
        <v>59</v>
      </c>
      <c r="F189" s="22">
        <v>1</v>
      </c>
      <c r="G189" s="33">
        <v>398.47</v>
      </c>
      <c r="H189" s="34">
        <f t="shared" si="36"/>
        <v>498.09</v>
      </c>
      <c r="I189" s="35">
        <f t="shared" si="37"/>
        <v>498.09</v>
      </c>
    </row>
    <row r="190" spans="1:9" s="20" customFormat="1" ht="32.25" customHeight="1">
      <c r="A190" s="17" t="s">
        <v>7</v>
      </c>
      <c r="B190" s="8">
        <v>94793</v>
      </c>
      <c r="C190" s="19" t="s">
        <v>355</v>
      </c>
      <c r="D190" s="17" t="s">
        <v>224</v>
      </c>
      <c r="E190" s="8" t="s">
        <v>59</v>
      </c>
      <c r="F190" s="25">
        <v>1</v>
      </c>
      <c r="G190" s="33">
        <v>163.74</v>
      </c>
      <c r="H190" s="34">
        <f t="shared" si="36"/>
        <v>204.68</v>
      </c>
      <c r="I190" s="35">
        <f t="shared" si="37"/>
        <v>204.68</v>
      </c>
    </row>
    <row r="191" spans="1:9" s="20" customFormat="1" ht="33" customHeight="1">
      <c r="A191" s="17" t="s">
        <v>7</v>
      </c>
      <c r="B191" s="11">
        <v>89987</v>
      </c>
      <c r="C191" s="19" t="s">
        <v>356</v>
      </c>
      <c r="D191" s="17" t="s">
        <v>225</v>
      </c>
      <c r="E191" s="8" t="s">
        <v>59</v>
      </c>
      <c r="F191" s="25">
        <v>1</v>
      </c>
      <c r="G191" s="33">
        <v>89.68</v>
      </c>
      <c r="H191" s="34">
        <f t="shared" si="36"/>
        <v>112.1</v>
      </c>
      <c r="I191" s="35">
        <f t="shared" si="37"/>
        <v>112.1</v>
      </c>
    </row>
    <row r="192" spans="1:9" s="20" customFormat="1" ht="30.75" customHeight="1">
      <c r="A192" s="17" t="s">
        <v>7</v>
      </c>
      <c r="B192" s="11">
        <v>94792</v>
      </c>
      <c r="C192" s="19" t="s">
        <v>357</v>
      </c>
      <c r="D192" s="17" t="s">
        <v>226</v>
      </c>
      <c r="E192" s="8" t="s">
        <v>59</v>
      </c>
      <c r="F192" s="25">
        <v>1</v>
      </c>
      <c r="G192" s="33">
        <v>124.69</v>
      </c>
      <c r="H192" s="34">
        <f t="shared" si="36"/>
        <v>155.86000000000001</v>
      </c>
      <c r="I192" s="35">
        <f t="shared" si="37"/>
        <v>155.86000000000001</v>
      </c>
    </row>
    <row r="193" spans="1:9" s="20" customFormat="1" ht="17.25" customHeight="1">
      <c r="A193" s="3"/>
      <c r="B193" s="3"/>
      <c r="C193" s="3"/>
      <c r="D193" s="18" t="s">
        <v>227</v>
      </c>
      <c r="E193" s="3"/>
      <c r="F193" s="3"/>
      <c r="G193" s="33"/>
      <c r="H193" s="34"/>
      <c r="I193" s="35"/>
    </row>
    <row r="194" spans="1:9" s="20" customFormat="1" ht="39.75" customHeight="1">
      <c r="A194" s="17" t="s">
        <v>7</v>
      </c>
      <c r="B194" s="11">
        <v>89985</v>
      </c>
      <c r="C194" s="19" t="s">
        <v>358</v>
      </c>
      <c r="D194" s="17" t="s">
        <v>228</v>
      </c>
      <c r="E194" s="8" t="s">
        <v>59</v>
      </c>
      <c r="F194" s="25">
        <v>3</v>
      </c>
      <c r="G194" s="33">
        <v>85.11</v>
      </c>
      <c r="H194" s="34">
        <f t="shared" si="36"/>
        <v>106.39</v>
      </c>
      <c r="I194" s="35">
        <f t="shared" si="37"/>
        <v>319.17</v>
      </c>
    </row>
    <row r="195" spans="1:9" s="20" customFormat="1" ht="36" customHeight="1">
      <c r="A195" s="46" t="s">
        <v>269</v>
      </c>
      <c r="B195" s="23" t="s">
        <v>442</v>
      </c>
      <c r="C195" s="19" t="s">
        <v>359</v>
      </c>
      <c r="D195" s="17" t="s">
        <v>229</v>
      </c>
      <c r="E195" s="8" t="s">
        <v>59</v>
      </c>
      <c r="F195" s="25">
        <v>8</v>
      </c>
      <c r="G195" s="33">
        <v>222.43</v>
      </c>
      <c r="H195" s="34">
        <f t="shared" si="36"/>
        <v>278.04000000000002</v>
      </c>
      <c r="I195" s="35">
        <f t="shared" si="37"/>
        <v>2224.3200000000002</v>
      </c>
    </row>
    <row r="196" spans="1:9" s="20" customFormat="1" ht="36" customHeight="1">
      <c r="A196" s="17" t="s">
        <v>7</v>
      </c>
      <c r="B196" s="11">
        <v>89987</v>
      </c>
      <c r="C196" s="19" t="s">
        <v>360</v>
      </c>
      <c r="D196" s="17" t="s">
        <v>230</v>
      </c>
      <c r="E196" s="8" t="s">
        <v>59</v>
      </c>
      <c r="F196" s="25">
        <v>20</v>
      </c>
      <c r="G196" s="33">
        <v>89.68</v>
      </c>
      <c r="H196" s="34">
        <f t="shared" si="36"/>
        <v>112.1</v>
      </c>
      <c r="I196" s="35">
        <f t="shared" si="37"/>
        <v>2242</v>
      </c>
    </row>
    <row r="197" spans="1:9" s="20" customFormat="1" ht="22.5" customHeight="1">
      <c r="A197" s="17" t="s">
        <v>7</v>
      </c>
      <c r="B197" s="8">
        <v>94796</v>
      </c>
      <c r="C197" s="19" t="s">
        <v>361</v>
      </c>
      <c r="D197" s="17" t="s">
        <v>219</v>
      </c>
      <c r="E197" s="8" t="s">
        <v>59</v>
      </c>
      <c r="F197" s="25">
        <v>1</v>
      </c>
      <c r="G197" s="33">
        <v>23.76</v>
      </c>
      <c r="H197" s="34">
        <f t="shared" si="36"/>
        <v>29.7</v>
      </c>
      <c r="I197" s="35">
        <f t="shared" si="37"/>
        <v>29.7</v>
      </c>
    </row>
    <row r="198" spans="1:9" s="20" customFormat="1" ht="24" customHeight="1">
      <c r="A198" s="17" t="s">
        <v>7</v>
      </c>
      <c r="B198" s="23">
        <v>89658</v>
      </c>
      <c r="C198" s="19" t="s">
        <v>362</v>
      </c>
      <c r="D198" s="17" t="s">
        <v>220</v>
      </c>
      <c r="E198" s="8" t="s">
        <v>59</v>
      </c>
      <c r="F198" s="25">
        <v>1</v>
      </c>
      <c r="G198" s="33">
        <v>6.83</v>
      </c>
      <c r="H198" s="34">
        <f t="shared" si="36"/>
        <v>8.5399999999999991</v>
      </c>
      <c r="I198" s="35">
        <f t="shared" si="37"/>
        <v>8.5399999999999991</v>
      </c>
    </row>
    <row r="199" spans="1:9" s="20" customFormat="1" ht="32.25" customHeight="1">
      <c r="A199" s="17" t="s">
        <v>7</v>
      </c>
      <c r="B199" s="8">
        <v>94793</v>
      </c>
      <c r="C199" s="19" t="s">
        <v>363</v>
      </c>
      <c r="D199" s="17" t="s">
        <v>225</v>
      </c>
      <c r="E199" s="8" t="s">
        <v>59</v>
      </c>
      <c r="F199" s="25">
        <v>2</v>
      </c>
      <c r="G199" s="33">
        <v>163.74</v>
      </c>
      <c r="H199" s="34">
        <f t="shared" si="36"/>
        <v>204.68</v>
      </c>
      <c r="I199" s="35">
        <f t="shared" si="37"/>
        <v>409.36</v>
      </c>
    </row>
    <row r="200" spans="1:9" s="20" customFormat="1" ht="25.5" customHeight="1">
      <c r="A200" s="17" t="s">
        <v>7</v>
      </c>
      <c r="B200" s="11">
        <v>89707</v>
      </c>
      <c r="C200" s="19" t="s">
        <v>364</v>
      </c>
      <c r="D200" s="17" t="s">
        <v>231</v>
      </c>
      <c r="E200" s="8" t="s">
        <v>59</v>
      </c>
      <c r="F200" s="25">
        <v>11</v>
      </c>
      <c r="G200" s="33">
        <v>25.95</v>
      </c>
      <c r="H200" s="34">
        <f t="shared" si="36"/>
        <v>32.44</v>
      </c>
      <c r="I200" s="35">
        <f t="shared" si="37"/>
        <v>356.84</v>
      </c>
    </row>
    <row r="201" spans="1:9" s="20" customFormat="1" ht="17.25" customHeight="1">
      <c r="A201" s="3"/>
      <c r="B201" s="3"/>
      <c r="C201" s="3"/>
      <c r="D201" s="18" t="s">
        <v>232</v>
      </c>
      <c r="E201" s="3"/>
      <c r="F201" s="3"/>
      <c r="G201" s="33"/>
      <c r="H201" s="34"/>
      <c r="I201" s="35"/>
    </row>
    <row r="202" spans="1:9" s="20" customFormat="1" ht="27" customHeight="1">
      <c r="A202" s="46" t="s">
        <v>269</v>
      </c>
      <c r="B202" s="8" t="s">
        <v>318</v>
      </c>
      <c r="C202" s="19" t="s">
        <v>365</v>
      </c>
      <c r="D202" s="17" t="s">
        <v>233</v>
      </c>
      <c r="E202" s="8" t="s">
        <v>66</v>
      </c>
      <c r="F202" s="25">
        <v>40</v>
      </c>
      <c r="G202" s="33">
        <v>92.85</v>
      </c>
      <c r="H202" s="34">
        <f t="shared" si="36"/>
        <v>116.06</v>
      </c>
      <c r="I202" s="35">
        <f t="shared" si="37"/>
        <v>4642.3999999999996</v>
      </c>
    </row>
    <row r="203" spans="1:9" s="20" customFormat="1" ht="27.75" customHeight="1">
      <c r="A203" s="46" t="s">
        <v>269</v>
      </c>
      <c r="B203" s="8" t="s">
        <v>443</v>
      </c>
      <c r="C203" s="19" t="s">
        <v>366</v>
      </c>
      <c r="D203" s="17" t="s">
        <v>234</v>
      </c>
      <c r="E203" s="8" t="s">
        <v>59</v>
      </c>
      <c r="F203" s="25">
        <v>8</v>
      </c>
      <c r="G203" s="33">
        <v>105.95</v>
      </c>
      <c r="H203" s="34">
        <f t="shared" si="36"/>
        <v>132.44</v>
      </c>
      <c r="I203" s="35">
        <f t="shared" si="37"/>
        <v>1059.52</v>
      </c>
    </row>
    <row r="204" spans="1:9" s="20" customFormat="1" ht="27.75" customHeight="1">
      <c r="A204" s="46" t="s">
        <v>269</v>
      </c>
      <c r="B204" s="23" t="s">
        <v>317</v>
      </c>
      <c r="C204" s="19" t="s">
        <v>367</v>
      </c>
      <c r="D204" s="17" t="s">
        <v>235</v>
      </c>
      <c r="E204" s="8" t="s">
        <v>59</v>
      </c>
      <c r="F204" s="25">
        <v>40</v>
      </c>
      <c r="G204" s="33">
        <v>154.80000000000001</v>
      </c>
      <c r="H204" s="34">
        <f t="shared" si="36"/>
        <v>193.5</v>
      </c>
      <c r="I204" s="35">
        <f t="shared" si="37"/>
        <v>7740</v>
      </c>
    </row>
    <row r="205" spans="1:9" s="20" customFormat="1" ht="28.5" customHeight="1">
      <c r="A205" s="46" t="s">
        <v>269</v>
      </c>
      <c r="B205" s="8" t="s">
        <v>319</v>
      </c>
      <c r="C205" s="19" t="s">
        <v>368</v>
      </c>
      <c r="D205" s="17" t="s">
        <v>236</v>
      </c>
      <c r="E205" s="8" t="s">
        <v>66</v>
      </c>
      <c r="F205" s="25">
        <v>8</v>
      </c>
      <c r="G205" s="33">
        <v>221.45</v>
      </c>
      <c r="H205" s="34">
        <f t="shared" si="36"/>
        <v>276.81</v>
      </c>
      <c r="I205" s="35">
        <f t="shared" si="37"/>
        <v>2214.48</v>
      </c>
    </row>
    <row r="206" spans="1:9" s="20" customFormat="1" ht="16.5" customHeight="1">
      <c r="A206" s="3"/>
      <c r="B206" s="3"/>
      <c r="C206" s="3"/>
      <c r="D206" s="18" t="s">
        <v>237</v>
      </c>
      <c r="E206" s="3"/>
      <c r="F206" s="3"/>
      <c r="G206" s="33"/>
      <c r="H206" s="34"/>
      <c r="I206" s="35"/>
    </row>
    <row r="207" spans="1:9" s="20" customFormat="1" ht="90.75" customHeight="1">
      <c r="A207" s="46" t="s">
        <v>269</v>
      </c>
      <c r="B207" s="8" t="s">
        <v>445</v>
      </c>
      <c r="C207" s="55" t="s">
        <v>369</v>
      </c>
      <c r="D207" s="46" t="s">
        <v>444</v>
      </c>
      <c r="E207" s="9" t="s">
        <v>59</v>
      </c>
      <c r="F207" s="22">
        <v>22</v>
      </c>
      <c r="G207" s="33">
        <v>252.27</v>
      </c>
      <c r="H207" s="34">
        <f t="shared" si="36"/>
        <v>315.33999999999997</v>
      </c>
      <c r="I207" s="35">
        <f t="shared" si="37"/>
        <v>6937.48</v>
      </c>
    </row>
    <row r="208" spans="1:9" s="20" customFormat="1" ht="53.25" customHeight="1">
      <c r="A208" s="17" t="s">
        <v>7</v>
      </c>
      <c r="B208" s="9">
        <v>89576</v>
      </c>
      <c r="C208" s="55" t="s">
        <v>370</v>
      </c>
      <c r="D208" s="16" t="s">
        <v>238</v>
      </c>
      <c r="E208" s="9" t="s">
        <v>21</v>
      </c>
      <c r="F208" s="22">
        <v>30.4</v>
      </c>
      <c r="G208" s="33">
        <v>25.17</v>
      </c>
      <c r="H208" s="34">
        <f t="shared" si="36"/>
        <v>31.46</v>
      </c>
      <c r="I208" s="35">
        <f t="shared" si="37"/>
        <v>956.38400000000001</v>
      </c>
    </row>
    <row r="209" spans="1:9" s="20" customFormat="1" ht="50.25" customHeight="1">
      <c r="A209" s="52" t="s">
        <v>7</v>
      </c>
      <c r="B209" s="9">
        <v>89578</v>
      </c>
      <c r="C209" s="55" t="s">
        <v>371</v>
      </c>
      <c r="D209" s="16" t="s">
        <v>239</v>
      </c>
      <c r="E209" s="9" t="s">
        <v>21</v>
      </c>
      <c r="F209" s="22">
        <v>186</v>
      </c>
      <c r="G209" s="33">
        <v>43.57</v>
      </c>
      <c r="H209" s="34">
        <f t="shared" si="36"/>
        <v>54.46</v>
      </c>
      <c r="I209" s="35">
        <f t="shared" si="37"/>
        <v>10129.56</v>
      </c>
    </row>
    <row r="210" spans="1:9" s="20" customFormat="1" ht="16.5" customHeight="1">
      <c r="A210" s="3"/>
      <c r="B210" s="3"/>
      <c r="C210" s="3"/>
      <c r="D210" s="18" t="s">
        <v>237</v>
      </c>
      <c r="E210" s="3"/>
      <c r="F210" s="3"/>
      <c r="G210" s="33"/>
      <c r="H210" s="34"/>
      <c r="I210" s="35"/>
    </row>
    <row r="211" spans="1:9" s="20" customFormat="1" ht="42" customHeight="1">
      <c r="A211" s="17" t="s">
        <v>7</v>
      </c>
      <c r="B211" s="8">
        <v>98068</v>
      </c>
      <c r="C211" s="55" t="s">
        <v>371</v>
      </c>
      <c r="D211" s="86" t="s">
        <v>415</v>
      </c>
      <c r="E211" s="9" t="s">
        <v>59</v>
      </c>
      <c r="F211" s="22">
        <v>1</v>
      </c>
      <c r="G211" s="33">
        <v>7973.19</v>
      </c>
      <c r="H211" s="34">
        <f t="shared" ref="H211:H212" si="38">ROUND(+G211*(1+$G$7),2)</f>
        <v>9966.49</v>
      </c>
      <c r="I211" s="35">
        <f t="shared" ref="I211:I212" si="39">(F211*H211)</f>
        <v>9966.49</v>
      </c>
    </row>
    <row r="212" spans="1:9" s="20" customFormat="1" ht="37.5" customHeight="1">
      <c r="A212" s="17" t="s">
        <v>7</v>
      </c>
      <c r="B212" s="9">
        <v>98078</v>
      </c>
      <c r="C212" s="55" t="s">
        <v>416</v>
      </c>
      <c r="D212" s="86" t="s">
        <v>417</v>
      </c>
      <c r="E212" s="9" t="s">
        <v>59</v>
      </c>
      <c r="F212" s="22">
        <v>1</v>
      </c>
      <c r="G212" s="33">
        <v>3709.8</v>
      </c>
      <c r="H212" s="34">
        <f t="shared" si="38"/>
        <v>4637.25</v>
      </c>
      <c r="I212" s="35">
        <f t="shared" si="39"/>
        <v>4637.25</v>
      </c>
    </row>
    <row r="213" spans="1:9" s="20" customFormat="1" ht="25.5" customHeight="1">
      <c r="A213" s="12"/>
      <c r="B213" s="36"/>
      <c r="C213" s="36"/>
      <c r="D213" s="39" t="s">
        <v>336</v>
      </c>
      <c r="E213" s="37"/>
      <c r="F213" s="38"/>
      <c r="G213" s="33"/>
      <c r="H213" s="34"/>
      <c r="I213" s="44">
        <f>SUM(I159:I212)</f>
        <v>92096.715499999991</v>
      </c>
    </row>
    <row r="214" spans="1:9" s="20" customFormat="1" ht="15.75" customHeight="1">
      <c r="A214" s="7"/>
      <c r="B214" s="7"/>
      <c r="C214" s="21">
        <v>11</v>
      </c>
      <c r="D214" s="60" t="s">
        <v>312</v>
      </c>
      <c r="E214" s="7"/>
      <c r="F214" s="7"/>
      <c r="G214" s="42"/>
      <c r="H214" s="40"/>
      <c r="I214" s="40"/>
    </row>
    <row r="215" spans="1:9" s="20" customFormat="1" ht="36" customHeight="1">
      <c r="A215" s="55" t="s">
        <v>270</v>
      </c>
      <c r="B215" s="27">
        <v>92275</v>
      </c>
      <c r="C215" s="9" t="s">
        <v>240</v>
      </c>
      <c r="D215" s="17" t="s">
        <v>241</v>
      </c>
      <c r="E215" s="8" t="s">
        <v>21</v>
      </c>
      <c r="F215" s="22">
        <v>30</v>
      </c>
      <c r="G215" s="33">
        <v>27.45</v>
      </c>
      <c r="H215" s="34">
        <f t="shared" ref="H215:H218" si="40">ROUND(+G215*(1+$G$7),2)</f>
        <v>34.31</v>
      </c>
      <c r="I215" s="35">
        <f t="shared" ref="I215:I218" si="41">(F215*H215)</f>
        <v>1029.3000000000002</v>
      </c>
    </row>
    <row r="216" spans="1:9" s="20" customFormat="1" ht="31.5" customHeight="1">
      <c r="A216" s="9" t="s">
        <v>7</v>
      </c>
      <c r="B216" s="8" t="s">
        <v>298</v>
      </c>
      <c r="C216" s="8" t="s">
        <v>242</v>
      </c>
      <c r="D216" s="17" t="s">
        <v>243</v>
      </c>
      <c r="E216" s="8" t="s">
        <v>59</v>
      </c>
      <c r="F216" s="49">
        <v>1</v>
      </c>
      <c r="G216" s="33">
        <v>73.260000000000005</v>
      </c>
      <c r="H216" s="34">
        <f t="shared" si="40"/>
        <v>91.58</v>
      </c>
      <c r="I216" s="35">
        <f t="shared" si="41"/>
        <v>91.58</v>
      </c>
    </row>
    <row r="217" spans="1:9" s="20" customFormat="1" ht="17.25" customHeight="1">
      <c r="A217" s="17" t="s">
        <v>17</v>
      </c>
      <c r="B217" s="23">
        <v>121</v>
      </c>
      <c r="C217" s="8" t="s">
        <v>244</v>
      </c>
      <c r="D217" s="17" t="s">
        <v>245</v>
      </c>
      <c r="E217" s="8" t="s">
        <v>59</v>
      </c>
      <c r="F217" s="25">
        <v>14</v>
      </c>
      <c r="G217" s="33">
        <v>46.8</v>
      </c>
      <c r="H217" s="34">
        <f t="shared" si="40"/>
        <v>58.5</v>
      </c>
      <c r="I217" s="35">
        <f t="shared" si="41"/>
        <v>819</v>
      </c>
    </row>
    <row r="218" spans="1:9" s="20" customFormat="1" ht="31.5" customHeight="1">
      <c r="A218" s="46" t="s">
        <v>269</v>
      </c>
      <c r="B218" s="23" t="s">
        <v>293</v>
      </c>
      <c r="C218" s="8" t="s">
        <v>246</v>
      </c>
      <c r="D218" s="17" t="s">
        <v>247</v>
      </c>
      <c r="E218" s="8" t="s">
        <v>59</v>
      </c>
      <c r="F218" s="25">
        <v>2</v>
      </c>
      <c r="G218" s="33">
        <v>33.39</v>
      </c>
      <c r="H218" s="34">
        <f t="shared" si="40"/>
        <v>41.74</v>
      </c>
      <c r="I218" s="35">
        <f t="shared" si="41"/>
        <v>83.48</v>
      </c>
    </row>
    <row r="219" spans="1:9" s="20" customFormat="1" ht="25.5" customHeight="1">
      <c r="A219" s="12"/>
      <c r="B219" s="36"/>
      <c r="C219" s="36"/>
      <c r="D219" s="39" t="s">
        <v>337</v>
      </c>
      <c r="E219" s="37"/>
      <c r="F219" s="38"/>
      <c r="G219" s="33"/>
      <c r="H219" s="34"/>
      <c r="I219" s="44">
        <f>SUM(I215:I218)</f>
        <v>2023.3600000000001</v>
      </c>
    </row>
    <row r="220" spans="1:9" s="20" customFormat="1" ht="21" customHeight="1">
      <c r="A220" s="7"/>
      <c r="B220" s="7"/>
      <c r="C220" s="21">
        <v>12</v>
      </c>
      <c r="D220" s="60" t="s">
        <v>313</v>
      </c>
      <c r="E220" s="7"/>
      <c r="F220" s="40"/>
      <c r="G220" s="42"/>
      <c r="H220" s="40"/>
      <c r="I220" s="40"/>
    </row>
    <row r="221" spans="1:9" s="20" customFormat="1" ht="84" customHeight="1">
      <c r="A221" s="55" t="s">
        <v>269</v>
      </c>
      <c r="B221" s="27" t="s">
        <v>448</v>
      </c>
      <c r="C221" s="9" t="s">
        <v>248</v>
      </c>
      <c r="D221" s="46" t="s">
        <v>446</v>
      </c>
      <c r="E221" s="55" t="s">
        <v>299</v>
      </c>
      <c r="F221" s="22">
        <v>1.1499999999999999</v>
      </c>
      <c r="G221" s="33">
        <v>333</v>
      </c>
      <c r="H221" s="34">
        <f t="shared" ref="H221:H226" si="42">ROUND(+G221*(1+$G$7),2)</f>
        <v>416.25</v>
      </c>
      <c r="I221" s="35">
        <f t="shared" ref="I221:I226" si="43">(F221*H221)</f>
        <v>478.68749999999994</v>
      </c>
    </row>
    <row r="222" spans="1:9" s="20" customFormat="1" ht="58.5" customHeight="1">
      <c r="A222" s="55" t="s">
        <v>269</v>
      </c>
      <c r="B222" s="27" t="s">
        <v>300</v>
      </c>
      <c r="C222" s="9" t="s">
        <v>249</v>
      </c>
      <c r="D222" s="17" t="s">
        <v>250</v>
      </c>
      <c r="E222" s="9" t="s">
        <v>59</v>
      </c>
      <c r="F222" s="22">
        <v>3</v>
      </c>
      <c r="G222" s="33">
        <v>17.309999999999999</v>
      </c>
      <c r="H222" s="34">
        <f t="shared" si="42"/>
        <v>21.64</v>
      </c>
      <c r="I222" s="35">
        <f t="shared" si="43"/>
        <v>64.92</v>
      </c>
    </row>
    <row r="223" spans="1:9" s="20" customFormat="1" ht="53.25" customHeight="1">
      <c r="A223" s="51" t="s">
        <v>269</v>
      </c>
      <c r="B223" s="27" t="s">
        <v>449</v>
      </c>
      <c r="C223" s="9" t="s">
        <v>251</v>
      </c>
      <c r="D223" s="17" t="s">
        <v>252</v>
      </c>
      <c r="E223" s="9" t="s">
        <v>59</v>
      </c>
      <c r="F223" s="22">
        <v>5</v>
      </c>
      <c r="G223" s="33">
        <v>29.49</v>
      </c>
      <c r="H223" s="34">
        <f t="shared" si="42"/>
        <v>36.86</v>
      </c>
      <c r="I223" s="35">
        <f t="shared" si="43"/>
        <v>184.3</v>
      </c>
    </row>
    <row r="224" spans="1:9" s="20" customFormat="1" ht="75" customHeight="1">
      <c r="A224" s="51" t="s">
        <v>269</v>
      </c>
      <c r="B224" s="27" t="s">
        <v>448</v>
      </c>
      <c r="C224" s="9" t="s">
        <v>253</v>
      </c>
      <c r="D224" s="46" t="s">
        <v>447</v>
      </c>
      <c r="E224" s="55" t="s">
        <v>299</v>
      </c>
      <c r="F224" s="22">
        <v>0.9</v>
      </c>
      <c r="G224" s="33">
        <v>333</v>
      </c>
      <c r="H224" s="34">
        <f t="shared" si="42"/>
        <v>416.25</v>
      </c>
      <c r="I224" s="35">
        <f t="shared" si="43"/>
        <v>374.625</v>
      </c>
    </row>
    <row r="225" spans="1:10" s="20" customFormat="1" ht="56.25" customHeight="1">
      <c r="A225" s="51" t="s">
        <v>269</v>
      </c>
      <c r="B225" s="27" t="s">
        <v>300</v>
      </c>
      <c r="C225" s="9" t="s">
        <v>254</v>
      </c>
      <c r="D225" s="16" t="s">
        <v>255</v>
      </c>
      <c r="E225" s="9" t="s">
        <v>59</v>
      </c>
      <c r="F225" s="22">
        <v>21</v>
      </c>
      <c r="G225" s="33">
        <v>17.309999999999999</v>
      </c>
      <c r="H225" s="34">
        <f t="shared" si="42"/>
        <v>21.64</v>
      </c>
      <c r="I225" s="35">
        <f t="shared" si="43"/>
        <v>454.44</v>
      </c>
    </row>
    <row r="226" spans="1:10" s="20" customFormat="1" ht="81" customHeight="1">
      <c r="A226" s="51" t="s">
        <v>269</v>
      </c>
      <c r="B226" s="27" t="s">
        <v>450</v>
      </c>
      <c r="C226" s="9" t="s">
        <v>256</v>
      </c>
      <c r="D226" s="16" t="s">
        <v>257</v>
      </c>
      <c r="E226" s="9" t="s">
        <v>59</v>
      </c>
      <c r="F226" s="22">
        <v>4</v>
      </c>
      <c r="G226" s="33">
        <v>46.27</v>
      </c>
      <c r="H226" s="34">
        <f t="shared" si="42"/>
        <v>57.84</v>
      </c>
      <c r="I226" s="35">
        <f t="shared" si="43"/>
        <v>231.36</v>
      </c>
    </row>
    <row r="227" spans="1:10" s="20" customFormat="1" ht="25.5" customHeight="1">
      <c r="A227" s="12"/>
      <c r="B227" s="36"/>
      <c r="C227" s="36"/>
      <c r="D227" s="39" t="s">
        <v>338</v>
      </c>
      <c r="E227" s="37"/>
      <c r="F227" s="38"/>
      <c r="G227" s="33"/>
      <c r="H227" s="34"/>
      <c r="I227" s="44">
        <f>SUM(I221:I226)</f>
        <v>1788.3325</v>
      </c>
    </row>
    <row r="228" spans="1:10" s="20" customFormat="1" ht="18" customHeight="1">
      <c r="A228" s="7"/>
      <c r="B228" s="7"/>
      <c r="C228" s="21">
        <v>13</v>
      </c>
      <c r="D228" s="60" t="s">
        <v>314</v>
      </c>
      <c r="E228" s="7"/>
      <c r="F228" s="40"/>
      <c r="G228" s="42"/>
      <c r="H228" s="40"/>
      <c r="I228" s="40"/>
    </row>
    <row r="229" spans="1:10" s="20" customFormat="1" ht="27.75" customHeight="1">
      <c r="A229" s="46" t="s">
        <v>269</v>
      </c>
      <c r="B229" s="23" t="s">
        <v>452</v>
      </c>
      <c r="C229" s="8" t="s">
        <v>258</v>
      </c>
      <c r="D229" s="46" t="s">
        <v>451</v>
      </c>
      <c r="E229" s="8" t="s">
        <v>59</v>
      </c>
      <c r="F229" s="25">
        <v>2</v>
      </c>
      <c r="G229" s="33">
        <v>232.46</v>
      </c>
      <c r="H229" s="34">
        <f t="shared" ref="H229:H231" si="44">ROUND(+G229*(1+$G$7),2)</f>
        <v>290.58</v>
      </c>
      <c r="I229" s="35">
        <f t="shared" ref="I229:I231" si="45">(F229*H229)</f>
        <v>581.16</v>
      </c>
    </row>
    <row r="230" spans="1:10" s="20" customFormat="1" ht="33.75" customHeight="1">
      <c r="A230" s="46" t="s">
        <v>269</v>
      </c>
      <c r="B230" s="23" t="s">
        <v>452</v>
      </c>
      <c r="C230" s="8" t="s">
        <v>259</v>
      </c>
      <c r="D230" s="17" t="s">
        <v>260</v>
      </c>
      <c r="E230" s="9" t="s">
        <v>59</v>
      </c>
      <c r="F230" s="22">
        <v>1</v>
      </c>
      <c r="G230" s="33">
        <v>232.46</v>
      </c>
      <c r="H230" s="34">
        <f t="shared" si="44"/>
        <v>290.58</v>
      </c>
      <c r="I230" s="35">
        <f t="shared" si="45"/>
        <v>290.58</v>
      </c>
    </row>
    <row r="231" spans="1:10" s="20" customFormat="1" ht="34.5" customHeight="1">
      <c r="A231" s="17" t="s">
        <v>7</v>
      </c>
      <c r="B231" s="23" t="s">
        <v>453</v>
      </c>
      <c r="C231" s="8" t="s">
        <v>261</v>
      </c>
      <c r="D231" s="17" t="s">
        <v>262</v>
      </c>
      <c r="E231" s="8" t="s">
        <v>8</v>
      </c>
      <c r="F231" s="25">
        <v>459.85</v>
      </c>
      <c r="G231" s="33">
        <v>4.82</v>
      </c>
      <c r="H231" s="34">
        <f t="shared" si="44"/>
        <v>6.03</v>
      </c>
      <c r="I231" s="35">
        <f t="shared" si="45"/>
        <v>2772.8955000000001</v>
      </c>
    </row>
    <row r="232" spans="1:10" s="20" customFormat="1" ht="25.5" customHeight="1">
      <c r="A232" s="12"/>
      <c r="B232" s="36"/>
      <c r="C232" s="36"/>
      <c r="D232" s="39" t="s">
        <v>339</v>
      </c>
      <c r="E232" s="37"/>
      <c r="F232" s="38"/>
      <c r="G232" s="33"/>
      <c r="H232" s="34"/>
      <c r="I232" s="44">
        <f>SUM(I229:I231)</f>
        <v>3644.6355000000003</v>
      </c>
      <c r="J232" s="45"/>
    </row>
    <row r="233" spans="1:10" s="20" customFormat="1" ht="27" customHeight="1">
      <c r="A233" s="7"/>
      <c r="B233" s="7"/>
      <c r="C233" s="7"/>
      <c r="D233" s="7"/>
      <c r="E233" s="7"/>
      <c r="F233" s="40"/>
      <c r="G233" s="42"/>
      <c r="H233" s="40"/>
      <c r="I233" s="84">
        <f>SUM(I232+I227+I219+I213+I156+I91+I71+I41+I37+I33+I22+I13)</f>
        <v>503989.02359999996</v>
      </c>
    </row>
    <row r="235" spans="1:10" ht="15.75">
      <c r="D235" s="85" t="s">
        <v>518</v>
      </c>
    </row>
    <row r="236" spans="1:10" s="66" customFormat="1">
      <c r="B236" s="67"/>
      <c r="C236" s="67"/>
      <c r="D236" s="67"/>
      <c r="E236" s="68"/>
      <c r="F236" s="67"/>
      <c r="G236" s="69"/>
      <c r="H236" s="69"/>
      <c r="I236" s="69"/>
      <c r="J236" s="70"/>
    </row>
    <row r="239" spans="1:10" ht="17.25" customHeight="1"/>
    <row r="240" spans="1:10" s="66" customFormat="1">
      <c r="B240" s="67"/>
      <c r="C240" s="67"/>
      <c r="D240" s="71" t="s">
        <v>516</v>
      </c>
      <c r="E240" s="68"/>
      <c r="F240" s="67"/>
      <c r="G240" s="69"/>
      <c r="H240" s="69"/>
      <c r="I240" s="69"/>
      <c r="J240" s="70"/>
    </row>
    <row r="241" spans="2:10" s="66" customFormat="1">
      <c r="B241" s="67"/>
      <c r="C241" s="67"/>
      <c r="D241" s="67"/>
      <c r="E241" s="68"/>
      <c r="F241" s="67"/>
      <c r="G241" s="69"/>
      <c r="H241" s="69"/>
      <c r="I241" s="69"/>
      <c r="J241" s="70"/>
    </row>
    <row r="242" spans="2:10" s="66" customFormat="1">
      <c r="B242" s="67"/>
      <c r="C242" s="67"/>
      <c r="D242" s="56" t="s">
        <v>325</v>
      </c>
      <c r="E242" s="68"/>
      <c r="F242" s="56" t="s">
        <v>326</v>
      </c>
      <c r="G242" s="69"/>
      <c r="H242" s="69"/>
      <c r="I242" s="69"/>
      <c r="J242" s="70"/>
    </row>
    <row r="243" spans="2:10" s="66" customFormat="1">
      <c r="B243" s="67"/>
      <c r="C243" s="67"/>
      <c r="D243" s="56" t="s">
        <v>327</v>
      </c>
      <c r="E243" s="68"/>
      <c r="F243" s="56" t="s">
        <v>328</v>
      </c>
      <c r="G243" s="69"/>
      <c r="H243" s="69"/>
      <c r="I243" s="69"/>
      <c r="J243" s="70"/>
    </row>
    <row r="244" spans="2:10" s="66" customFormat="1">
      <c r="B244" s="67"/>
      <c r="C244" s="67"/>
      <c r="D244" s="56" t="s">
        <v>329</v>
      </c>
      <c r="E244" s="68"/>
      <c r="F244" s="67"/>
      <c r="G244" s="69"/>
      <c r="H244" s="69"/>
      <c r="I244" s="69"/>
      <c r="J244" s="70"/>
    </row>
    <row r="245" spans="2:10" s="66" customFormat="1">
      <c r="B245" s="67"/>
      <c r="C245" s="67"/>
      <c r="D245" s="67"/>
      <c r="E245" s="68"/>
      <c r="F245" s="67"/>
      <c r="G245" s="69"/>
      <c r="H245" s="69"/>
      <c r="I245" s="69"/>
      <c r="J245" s="70"/>
    </row>
    <row r="249" spans="2:10" ht="17.25" customHeight="1"/>
  </sheetData>
  <mergeCells count="1">
    <mergeCell ref="D9:F9"/>
  </mergeCells>
  <conditionalFormatting sqref="G20 G179">
    <cfRule type="containsText" dxfId="1" priority="11" operator="containsText" text="#N/D">
      <formula>NOT(ISERROR(SEARCH("#N/D",G20)))</formula>
    </cfRule>
    <cfRule type="containsErrors" priority="12">
      <formula>ISERROR(G20)</formula>
    </cfRule>
  </conditionalFormatting>
  <conditionalFormatting sqref="G20 G179">
    <cfRule type="containsText" dxfId="0" priority="10" operator="containsText" text="#N/D">
      <formula>NOT(ISERROR(SEARCH("#N/D",G20)))</formula>
    </cfRule>
  </conditionalFormatting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R56"/>
  <sheetViews>
    <sheetView topLeftCell="A25" workbookViewId="0">
      <selection activeCell="C43" sqref="C43"/>
    </sheetView>
  </sheetViews>
  <sheetFormatPr defaultRowHeight="12.75"/>
  <cols>
    <col min="2" max="2" width="50.1640625" customWidth="1"/>
    <col min="3" max="3" width="15.1640625" customWidth="1"/>
    <col min="4" max="4" width="17.33203125" customWidth="1"/>
    <col min="5" max="5" width="13.5" customWidth="1"/>
    <col min="6" max="6" width="14.33203125" customWidth="1"/>
    <col min="7" max="7" width="14.83203125" customWidth="1"/>
    <col min="8" max="8" width="13.33203125" customWidth="1"/>
    <col min="9" max="9" width="13.5" customWidth="1"/>
    <col min="10" max="10" width="14" customWidth="1"/>
    <col min="11" max="11" width="14.83203125" customWidth="1"/>
    <col min="12" max="12" width="13.1640625" customWidth="1"/>
    <col min="13" max="14" width="13.33203125" customWidth="1"/>
  </cols>
  <sheetData>
    <row r="1" spans="1:15" ht="128.25" customHeight="1" thickBot="1">
      <c r="O1" s="215"/>
    </row>
    <row r="2" spans="1:15" s="102" customFormat="1" ht="13.5" thickBot="1">
      <c r="A2" s="98"/>
      <c r="B2" s="99"/>
      <c r="C2" s="100"/>
      <c r="D2" s="100"/>
      <c r="E2" s="100"/>
      <c r="F2" s="100"/>
      <c r="G2" s="100"/>
      <c r="H2" s="99"/>
      <c r="I2" s="99"/>
      <c r="J2" s="99"/>
      <c r="K2" s="100"/>
      <c r="L2" s="100"/>
      <c r="M2" s="100"/>
      <c r="N2" s="99"/>
      <c r="O2" s="101"/>
    </row>
    <row r="3" spans="1:15" s="102" customFormat="1">
      <c r="A3" s="207" t="str">
        <f>'PLANILHA ORÇAMENTARIA'!B2</f>
        <v>Obra: PROJETO PADRAO UNIDADE BÁSICA DE SAÚDE - PADRÃO II</v>
      </c>
      <c r="B3" s="207"/>
      <c r="C3" s="208"/>
      <c r="D3" s="208"/>
      <c r="E3" s="208"/>
      <c r="F3" s="208"/>
      <c r="G3" s="208"/>
      <c r="H3" s="207"/>
      <c r="I3" s="207"/>
      <c r="J3" s="207"/>
      <c r="K3" s="208"/>
      <c r="L3" s="208"/>
      <c r="M3" s="208"/>
      <c r="N3" s="207"/>
      <c r="O3" s="209"/>
    </row>
    <row r="4" spans="1:15" s="102" customFormat="1">
      <c r="A4" s="211" t="str">
        <f>'PLANILHA ORÇAMENTARIA'!B3</f>
        <v>Município: IBIRCATU-MG , RUA PROLONGAMENTO DO BAIRRO SANTO ANDRE.</v>
      </c>
      <c r="B4" s="212"/>
      <c r="C4" s="213"/>
      <c r="D4" s="213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4"/>
    </row>
    <row r="5" spans="1:15" s="102" customFormat="1">
      <c r="A5" s="103" t="str">
        <f>'PLANILHA ORÇAMENTARIA'!B4</f>
        <v>CONCLUSÃO DA CONSTRUÇÃO  DA UNIDADE BASICA DE SAUDE TIPO II, CIDADE - IBIRACATU-MG</v>
      </c>
      <c r="B5" s="103"/>
      <c r="C5" s="104"/>
      <c r="D5" s="104"/>
      <c r="E5" s="104"/>
      <c r="F5" s="104"/>
      <c r="G5" s="104"/>
      <c r="H5" s="103"/>
      <c r="I5" s="103"/>
      <c r="J5" s="103"/>
      <c r="K5" s="104"/>
      <c r="L5" s="104"/>
      <c r="M5" s="104"/>
      <c r="N5" s="103"/>
      <c r="O5" s="210"/>
    </row>
    <row r="6" spans="1:15" s="102" customFormat="1" ht="13.5" thickBot="1">
      <c r="A6" s="102" t="str">
        <f>'PLANILHA ORÇAMENTARIA'!B5</f>
        <v>COORDENADAS GEOGRAFICAS. LATITUDE: -15.669838°, LONGITUDE: -44.165247°</v>
      </c>
      <c r="C6" s="104"/>
      <c r="D6" s="104"/>
      <c r="O6" s="105"/>
    </row>
    <row r="7" spans="1:15" s="102" customFormat="1" ht="13.5" thickBot="1">
      <c r="A7" s="106" t="s">
        <v>301</v>
      </c>
      <c r="B7" s="107"/>
      <c r="C7" s="107"/>
      <c r="D7" s="107"/>
      <c r="E7" s="107"/>
      <c r="F7" s="107"/>
      <c r="G7" s="107"/>
      <c r="H7" s="107"/>
      <c r="I7" s="107"/>
      <c r="J7" s="108"/>
      <c r="K7" s="107"/>
      <c r="L7" s="107"/>
      <c r="M7" s="107"/>
      <c r="N7" s="107"/>
      <c r="O7" s="109"/>
    </row>
    <row r="8" spans="1:15" s="102" customFormat="1">
      <c r="A8" s="110"/>
      <c r="B8" s="111"/>
      <c r="C8" s="112"/>
      <c r="D8" s="113"/>
      <c r="E8" s="114"/>
      <c r="F8" s="114"/>
      <c r="G8" s="115"/>
      <c r="H8" s="116"/>
      <c r="I8" s="116"/>
      <c r="J8" s="117"/>
      <c r="K8" s="114"/>
      <c r="L8" s="114"/>
      <c r="M8" s="115"/>
      <c r="N8" s="116"/>
      <c r="O8" s="118"/>
    </row>
    <row r="9" spans="1:15" s="102" customFormat="1" ht="13.5" thickBot="1">
      <c r="A9" s="119" t="str">
        <f>'[1]1 SALA - 110V_BLOCOS'!B6</f>
        <v>Data de preço: Janeiro/2021 com desoneração SINAPI/SETOP</v>
      </c>
      <c r="B9" s="120"/>
      <c r="C9" s="121"/>
      <c r="D9" s="121"/>
      <c r="E9" s="121"/>
      <c r="F9" s="121"/>
      <c r="G9" s="121"/>
      <c r="H9" s="122" t="s">
        <v>458</v>
      </c>
      <c r="I9" s="121"/>
      <c r="J9" s="120"/>
      <c r="K9" s="121"/>
      <c r="L9" s="121"/>
      <c r="M9" s="121"/>
      <c r="N9" s="122"/>
      <c r="O9" s="123"/>
    </row>
    <row r="10" spans="1:15" s="102" customFormat="1" ht="26.25" thickBot="1">
      <c r="A10" s="124" t="s">
        <v>302</v>
      </c>
      <c r="B10" s="125" t="s">
        <v>459</v>
      </c>
      <c r="C10" s="126" t="s">
        <v>460</v>
      </c>
      <c r="D10" s="126" t="s">
        <v>461</v>
      </c>
      <c r="E10" s="127" t="s">
        <v>462</v>
      </c>
      <c r="F10" s="127" t="s">
        <v>463</v>
      </c>
      <c r="G10" s="127" t="s">
        <v>464</v>
      </c>
      <c r="H10" s="127" t="s">
        <v>465</v>
      </c>
      <c r="I10" s="127" t="s">
        <v>466</v>
      </c>
      <c r="J10" s="127" t="s">
        <v>467</v>
      </c>
      <c r="K10" s="128" t="s">
        <v>468</v>
      </c>
      <c r="L10" s="127" t="s">
        <v>469</v>
      </c>
      <c r="M10" s="127" t="s">
        <v>470</v>
      </c>
      <c r="N10" s="127" t="s">
        <v>471</v>
      </c>
      <c r="O10" s="129"/>
    </row>
    <row r="11" spans="1:15" s="102" customFormat="1" ht="19.5" customHeight="1">
      <c r="A11" s="130">
        <v>2</v>
      </c>
      <c r="B11" s="131" t="s">
        <v>303</v>
      </c>
      <c r="C11" s="132" t="s">
        <v>472</v>
      </c>
      <c r="D11" s="133">
        <f>D12/$D$41</f>
        <v>1.7555461697955915E-4</v>
      </c>
      <c r="E11" s="133">
        <v>1</v>
      </c>
      <c r="F11" s="133"/>
      <c r="G11" s="134"/>
      <c r="H11" s="135"/>
      <c r="I11" s="134"/>
      <c r="J11" s="136"/>
      <c r="K11" s="137"/>
      <c r="L11" s="134"/>
      <c r="M11" s="134"/>
      <c r="N11" s="135"/>
      <c r="O11" s="138"/>
    </row>
    <row r="12" spans="1:15" s="102" customFormat="1" ht="18" customHeight="1">
      <c r="A12" s="139"/>
      <c r="B12" s="140"/>
      <c r="C12" s="141" t="s">
        <v>473</v>
      </c>
      <c r="D12" s="142">
        <f>'PLANILHA ORÇAMENTARIA'!I13</f>
        <v>88.477599999999995</v>
      </c>
      <c r="E12" s="142">
        <f>E11*$D$12</f>
        <v>88.477599999999995</v>
      </c>
      <c r="F12" s="142"/>
      <c r="G12" s="142"/>
      <c r="H12" s="142"/>
      <c r="I12" s="142"/>
      <c r="J12" s="142"/>
      <c r="K12" s="142"/>
      <c r="L12" s="142"/>
      <c r="M12" s="142"/>
      <c r="N12" s="142"/>
      <c r="O12" s="143"/>
    </row>
    <row r="13" spans="1:15" s="102" customFormat="1" ht="16.5" customHeight="1">
      <c r="A13" s="139">
        <v>3</v>
      </c>
      <c r="B13" s="140" t="str">
        <f>'PLANILHA ORÇAMENTARIA'!D14</f>
        <v>COBERTURA</v>
      </c>
      <c r="C13" s="141" t="s">
        <v>472</v>
      </c>
      <c r="D13" s="133">
        <f>D14/$D$41</f>
        <v>0.19950987678613402</v>
      </c>
      <c r="E13" s="133">
        <v>0.5</v>
      </c>
      <c r="F13" s="133">
        <v>0.5</v>
      </c>
      <c r="G13" s="133"/>
      <c r="H13" s="144"/>
      <c r="I13" s="133"/>
      <c r="J13" s="145"/>
      <c r="K13" s="137"/>
      <c r="L13" s="133"/>
      <c r="M13" s="133"/>
      <c r="N13" s="144"/>
      <c r="O13" s="146"/>
    </row>
    <row r="14" spans="1:15" s="102" customFormat="1" ht="15" customHeight="1">
      <c r="A14" s="139"/>
      <c r="B14" s="140"/>
      <c r="C14" s="141" t="s">
        <v>473</v>
      </c>
      <c r="D14" s="142">
        <f>'PLANILHA ORÇAMENTARIA'!I22</f>
        <v>100550.78799999999</v>
      </c>
      <c r="E14" s="142">
        <f>E13*$D$14</f>
        <v>50275.393999999993</v>
      </c>
      <c r="F14" s="142">
        <f>D14*$F$13</f>
        <v>50275.393999999993</v>
      </c>
      <c r="G14" s="142"/>
      <c r="H14" s="142"/>
      <c r="I14" s="142"/>
      <c r="J14" s="142"/>
      <c r="K14" s="147"/>
      <c r="L14" s="142"/>
      <c r="M14" s="142"/>
      <c r="N14" s="142"/>
      <c r="O14" s="148"/>
    </row>
    <row r="15" spans="1:15" s="102" customFormat="1">
      <c r="A15" s="139">
        <v>4</v>
      </c>
      <c r="B15" s="140" t="str">
        <f>'PLANILHA ORÇAMENTARIA'!D23</f>
        <v>FUNDAÇÃO E ESTRUTURA</v>
      </c>
      <c r="C15" s="141" t="s">
        <v>472</v>
      </c>
      <c r="D15" s="133">
        <f>D16/$D$41</f>
        <v>5.0565962365534357E-3</v>
      </c>
      <c r="E15" s="133">
        <v>1</v>
      </c>
      <c r="F15" s="133"/>
      <c r="G15" s="133"/>
      <c r="H15" s="144"/>
      <c r="I15" s="133"/>
      <c r="J15" s="133"/>
      <c r="K15" s="137"/>
      <c r="L15" s="133"/>
      <c r="M15" s="133"/>
      <c r="N15" s="144"/>
      <c r="O15" s="146"/>
    </row>
    <row r="16" spans="1:15" s="102" customFormat="1" ht="14.25" customHeight="1">
      <c r="A16" s="139"/>
      <c r="B16" s="140"/>
      <c r="C16" s="141" t="s">
        <v>473</v>
      </c>
      <c r="D16" s="142">
        <f>'PLANILHA ORÇAMENTARIA'!I33</f>
        <v>2548.4690000000005</v>
      </c>
      <c r="E16" s="142">
        <f>E15*$D$16</f>
        <v>2548.4690000000005</v>
      </c>
      <c r="F16" s="142"/>
      <c r="G16" s="142"/>
      <c r="H16" s="142"/>
      <c r="I16" s="142"/>
      <c r="J16" s="142"/>
      <c r="K16" s="142"/>
      <c r="L16" s="142"/>
      <c r="M16" s="142"/>
      <c r="N16" s="142"/>
      <c r="O16" s="148"/>
    </row>
    <row r="17" spans="1:17" s="102" customFormat="1" ht="18" customHeight="1">
      <c r="A17" s="139">
        <v>5</v>
      </c>
      <c r="B17" s="140" t="str">
        <f>'PLANILHA ORÇAMENTARIA'!D34</f>
        <v>ALVENARIA - VEDAÇÃO</v>
      </c>
      <c r="C17" s="141" t="s">
        <v>472</v>
      </c>
      <c r="D17" s="133">
        <f>D18/$D$41</f>
        <v>1.047106137809149E-3</v>
      </c>
      <c r="E17" s="133">
        <v>1</v>
      </c>
      <c r="F17" s="133"/>
      <c r="G17" s="133"/>
      <c r="H17" s="144"/>
      <c r="I17" s="133"/>
      <c r="J17" s="145"/>
      <c r="K17" s="137"/>
      <c r="L17" s="133"/>
      <c r="M17" s="133"/>
      <c r="N17" s="144"/>
      <c r="O17" s="146"/>
    </row>
    <row r="18" spans="1:17" s="102" customFormat="1" ht="18.75" customHeight="1">
      <c r="A18" s="139"/>
      <c r="B18" s="140"/>
      <c r="C18" s="141" t="s">
        <v>473</v>
      </c>
      <c r="D18" s="142">
        <f>'PLANILHA ORÇAMENTARIA'!I37</f>
        <v>527.73</v>
      </c>
      <c r="E18" s="142">
        <f>E17*$D$18</f>
        <v>527.73</v>
      </c>
      <c r="F18" s="142"/>
      <c r="G18" s="142"/>
      <c r="H18" s="142"/>
      <c r="I18" s="142"/>
      <c r="J18" s="142"/>
      <c r="K18" s="142"/>
      <c r="L18" s="142"/>
      <c r="M18" s="142"/>
      <c r="N18" s="142"/>
      <c r="O18" s="148"/>
    </row>
    <row r="19" spans="1:17" s="102" customFormat="1" ht="15.75" customHeight="1">
      <c r="A19" s="149">
        <v>6</v>
      </c>
      <c r="B19" s="150" t="str">
        <f>'PLANILHA ORÇAMENTARIA'!D38</f>
        <v>IMPERMEABILIZAÇÃO</v>
      </c>
      <c r="C19" s="141" t="s">
        <v>472</v>
      </c>
      <c r="D19" s="133">
        <f>D20/$D$41</f>
        <v>3.9334189975799311E-4</v>
      </c>
      <c r="E19" s="134"/>
      <c r="F19" s="133"/>
      <c r="G19" s="133"/>
      <c r="H19" s="144">
        <v>1</v>
      </c>
      <c r="I19" s="134"/>
      <c r="J19" s="151"/>
      <c r="K19" s="152"/>
      <c r="L19" s="133"/>
      <c r="M19" s="133"/>
      <c r="N19" s="144"/>
      <c r="O19" s="138"/>
    </row>
    <row r="20" spans="1:17" s="102" customFormat="1" ht="14.25" customHeight="1">
      <c r="A20" s="153"/>
      <c r="B20" s="154"/>
      <c r="C20" s="141" t="s">
        <v>473</v>
      </c>
      <c r="D20" s="142">
        <f>'PLANILHA ORÇAMENTARIA'!I41</f>
        <v>198.24</v>
      </c>
      <c r="E20" s="142"/>
      <c r="F20" s="142"/>
      <c r="G20" s="142"/>
      <c r="H20" s="142">
        <f>H19*$D$20</f>
        <v>198.24</v>
      </c>
      <c r="I20" s="142"/>
      <c r="J20" s="142"/>
      <c r="K20" s="142"/>
      <c r="L20" s="142"/>
      <c r="M20" s="142"/>
      <c r="N20" s="142"/>
      <c r="O20" s="148"/>
      <c r="Q20" s="155"/>
    </row>
    <row r="21" spans="1:17" s="102" customFormat="1" ht="15" customHeight="1">
      <c r="A21" s="149">
        <v>7</v>
      </c>
      <c r="B21" s="150" t="str">
        <f>'PLANILHA ORÇAMENTARIA'!D42</f>
        <v>REVESTIMENTOS - PISOS, PAREDES E TETOS</v>
      </c>
      <c r="C21" s="141" t="s">
        <v>472</v>
      </c>
      <c r="D21" s="133">
        <f>D22/$D$41</f>
        <v>0.29252430230903154</v>
      </c>
      <c r="E21" s="134"/>
      <c r="F21" s="134"/>
      <c r="G21" s="133">
        <v>0.1</v>
      </c>
      <c r="H21" s="144">
        <v>0.1</v>
      </c>
      <c r="I21" s="134">
        <v>0.1</v>
      </c>
      <c r="J21" s="151">
        <v>0.1</v>
      </c>
      <c r="K21" s="152">
        <v>0.1</v>
      </c>
      <c r="L21" s="134">
        <v>0.1</v>
      </c>
      <c r="M21" s="133">
        <v>0.2</v>
      </c>
      <c r="N21" s="144">
        <v>0.2</v>
      </c>
      <c r="O21" s="138"/>
    </row>
    <row r="22" spans="1:17" s="102" customFormat="1" ht="16.5" customHeight="1">
      <c r="A22" s="153"/>
      <c r="B22" s="154"/>
      <c r="C22" s="141" t="s">
        <v>473</v>
      </c>
      <c r="D22" s="142">
        <f>'PLANILHA ORÇAMENTARIA'!I71</f>
        <v>147429.03750000001</v>
      </c>
      <c r="E22" s="142"/>
      <c r="F22" s="142"/>
      <c r="G22" s="142">
        <f t="shared" ref="G22:N22" si="0">G21*$D$22</f>
        <v>14742.903750000001</v>
      </c>
      <c r="H22" s="142">
        <f t="shared" si="0"/>
        <v>14742.903750000001</v>
      </c>
      <c r="I22" s="142">
        <f t="shared" si="0"/>
        <v>14742.903750000001</v>
      </c>
      <c r="J22" s="142">
        <f t="shared" si="0"/>
        <v>14742.903750000001</v>
      </c>
      <c r="K22" s="142">
        <f t="shared" si="0"/>
        <v>14742.903750000001</v>
      </c>
      <c r="L22" s="142">
        <f t="shared" si="0"/>
        <v>14742.903750000001</v>
      </c>
      <c r="M22" s="142">
        <f t="shared" si="0"/>
        <v>29485.807500000003</v>
      </c>
      <c r="N22" s="142">
        <f t="shared" si="0"/>
        <v>29485.807500000003</v>
      </c>
      <c r="O22" s="148"/>
    </row>
    <row r="23" spans="1:17" s="102" customFormat="1" ht="18" customHeight="1">
      <c r="A23" s="149">
        <v>8</v>
      </c>
      <c r="B23" s="150" t="str">
        <f>'PLANILHA ORÇAMENTARIA'!D72</f>
        <v>ESQUARIAS</v>
      </c>
      <c r="C23" s="141" t="s">
        <v>472</v>
      </c>
      <c r="D23" s="133">
        <f>D24/$D$41</f>
        <v>0.13986672070054185</v>
      </c>
      <c r="E23" s="134"/>
      <c r="F23" s="134">
        <v>0.2</v>
      </c>
      <c r="G23" s="133">
        <v>0.3</v>
      </c>
      <c r="H23" s="144">
        <v>0.3</v>
      </c>
      <c r="I23" s="134">
        <v>0.2</v>
      </c>
      <c r="J23" s="151"/>
      <c r="K23" s="152"/>
      <c r="L23" s="134"/>
      <c r="M23" s="133"/>
      <c r="N23" s="144"/>
      <c r="O23" s="138"/>
      <c r="P23" s="156"/>
    </row>
    <row r="24" spans="1:17" s="102" customFormat="1" ht="13.5" customHeight="1">
      <c r="A24" s="153"/>
      <c r="B24" s="157"/>
      <c r="C24" s="141" t="s">
        <v>473</v>
      </c>
      <c r="D24" s="142">
        <f>'PLANILHA ORÇAMENTARIA'!I91</f>
        <v>70491.291999999987</v>
      </c>
      <c r="E24" s="142"/>
      <c r="F24" s="142">
        <f>F23*$D$24</f>
        <v>14098.258399999999</v>
      </c>
      <c r="G24" s="142">
        <f>G23*$D$24</f>
        <v>21147.387599999995</v>
      </c>
      <c r="H24" s="142">
        <f>H23*$D$24</f>
        <v>21147.387599999995</v>
      </c>
      <c r="I24" s="142">
        <f>I23*$D$24</f>
        <v>14098.258399999999</v>
      </c>
      <c r="J24" s="142"/>
      <c r="K24" s="147"/>
      <c r="L24" s="142"/>
      <c r="M24" s="142"/>
      <c r="N24" s="142"/>
      <c r="O24" s="148"/>
    </row>
    <row r="25" spans="1:17" s="102" customFormat="1" ht="15" customHeight="1">
      <c r="A25" s="149">
        <v>9</v>
      </c>
      <c r="B25" s="158" t="str">
        <f>'PLANILHA ORÇAMENTARIA'!D92</f>
        <v>INSTALAÇÕES ELETRICAS</v>
      </c>
      <c r="C25" s="141" t="s">
        <v>472</v>
      </c>
      <c r="D25" s="133">
        <f>D26/$D$41</f>
        <v>0.16389631942769955</v>
      </c>
      <c r="E25" s="134"/>
      <c r="F25" s="134">
        <v>0.1</v>
      </c>
      <c r="G25" s="134">
        <v>0.1</v>
      </c>
      <c r="H25" s="144">
        <v>0.1</v>
      </c>
      <c r="I25" s="134">
        <v>0.1</v>
      </c>
      <c r="J25" s="134">
        <v>0.1</v>
      </c>
      <c r="K25" s="152">
        <v>0.1</v>
      </c>
      <c r="L25" s="152">
        <v>0.2</v>
      </c>
      <c r="M25" s="134">
        <v>0.2</v>
      </c>
      <c r="N25" s="144"/>
      <c r="O25" s="138"/>
    </row>
    <row r="26" spans="1:17" s="102" customFormat="1" ht="14.25" customHeight="1">
      <c r="A26" s="153"/>
      <c r="B26" s="157"/>
      <c r="C26" s="141" t="s">
        <v>473</v>
      </c>
      <c r="D26" s="142">
        <f>'PLANILHA ORÇAMENTARIA'!I156</f>
        <v>82601.945999999996</v>
      </c>
      <c r="E26" s="142"/>
      <c r="F26" s="147">
        <f t="shared" ref="F26:M26" si="1">F25*$D$26</f>
        <v>8260.1946000000007</v>
      </c>
      <c r="G26" s="147">
        <f t="shared" si="1"/>
        <v>8260.1946000000007</v>
      </c>
      <c r="H26" s="147">
        <f t="shared" si="1"/>
        <v>8260.1946000000007</v>
      </c>
      <c r="I26" s="147">
        <f t="shared" si="1"/>
        <v>8260.1946000000007</v>
      </c>
      <c r="J26" s="147">
        <f t="shared" si="1"/>
        <v>8260.1946000000007</v>
      </c>
      <c r="K26" s="147">
        <f t="shared" si="1"/>
        <v>8260.1946000000007</v>
      </c>
      <c r="L26" s="147">
        <f t="shared" si="1"/>
        <v>16520.389200000001</v>
      </c>
      <c r="M26" s="147">
        <f t="shared" si="1"/>
        <v>16520.389200000001</v>
      </c>
      <c r="N26" s="142"/>
      <c r="O26" s="148"/>
    </row>
    <row r="27" spans="1:17" s="102" customFormat="1" ht="13.5" customHeight="1">
      <c r="A27" s="149">
        <v>10</v>
      </c>
      <c r="B27" s="158" t="str">
        <f>'PLANILHA ORÇAMENTARIA'!D157</f>
        <v>INSTALAÇÕES HIDAULICAS</v>
      </c>
      <c r="C27" s="141" t="s">
        <v>472</v>
      </c>
      <c r="D27" s="133">
        <f>D28/$D$41</f>
        <v>0.18273555809242031</v>
      </c>
      <c r="E27" s="133"/>
      <c r="F27" s="133">
        <v>0.1</v>
      </c>
      <c r="G27" s="133">
        <v>0.1</v>
      </c>
      <c r="H27" s="144">
        <v>0.1</v>
      </c>
      <c r="I27" s="144">
        <v>0.1</v>
      </c>
      <c r="J27" s="144">
        <v>0.1</v>
      </c>
      <c r="K27" s="137">
        <v>0.1</v>
      </c>
      <c r="L27" s="133">
        <v>0.2</v>
      </c>
      <c r="M27" s="133">
        <v>0.2</v>
      </c>
      <c r="N27" s="144"/>
      <c r="O27" s="138"/>
    </row>
    <row r="28" spans="1:17" s="102" customFormat="1" ht="12" customHeight="1">
      <c r="A28" s="153"/>
      <c r="B28" s="157"/>
      <c r="C28" s="141" t="s">
        <v>473</v>
      </c>
      <c r="D28" s="159">
        <f>'PLANILHA ORÇAMENTARIA'!I213</f>
        <v>92096.715499999991</v>
      </c>
      <c r="E28" s="142"/>
      <c r="F28" s="147">
        <f t="shared" ref="F28:J28" si="2">F27*$D$28</f>
        <v>9209.6715499999991</v>
      </c>
      <c r="G28" s="147">
        <f t="shared" si="2"/>
        <v>9209.6715499999991</v>
      </c>
      <c r="H28" s="147">
        <f t="shared" si="2"/>
        <v>9209.6715499999991</v>
      </c>
      <c r="I28" s="147">
        <f t="shared" si="2"/>
        <v>9209.6715499999991</v>
      </c>
      <c r="J28" s="147">
        <f t="shared" si="2"/>
        <v>9209.6715499999991</v>
      </c>
      <c r="K28" s="147">
        <f t="shared" ref="K28:M28" si="3">K27*$D$28</f>
        <v>9209.6715499999991</v>
      </c>
      <c r="L28" s="142">
        <f t="shared" si="3"/>
        <v>18419.343099999998</v>
      </c>
      <c r="M28" s="142">
        <f t="shared" si="3"/>
        <v>18419.343099999998</v>
      </c>
      <c r="N28" s="142"/>
      <c r="O28" s="143"/>
      <c r="Q28" s="160"/>
    </row>
    <row r="29" spans="1:17" s="102" customFormat="1" ht="18" customHeight="1">
      <c r="A29" s="139">
        <v>11</v>
      </c>
      <c r="B29" s="140" t="str">
        <f>'PLANILHA ORÇAMENTARIA'!D214</f>
        <v>REDE AR COMPRIMIDO</v>
      </c>
      <c r="C29" s="141" t="s">
        <v>472</v>
      </c>
      <c r="D29" s="133">
        <f>D30/$D$41</f>
        <v>4.0146906088293632E-3</v>
      </c>
      <c r="E29" s="133"/>
      <c r="F29" s="133"/>
      <c r="G29" s="133"/>
      <c r="H29" s="144">
        <v>0.5</v>
      </c>
      <c r="I29" s="133">
        <v>0.5</v>
      </c>
      <c r="J29" s="133"/>
      <c r="K29" s="137"/>
      <c r="L29" s="133"/>
      <c r="M29" s="133"/>
      <c r="N29" s="144"/>
      <c r="O29" s="146"/>
    </row>
    <row r="30" spans="1:17" s="102" customFormat="1" ht="14.25" customHeight="1">
      <c r="A30" s="139"/>
      <c r="B30" s="140"/>
      <c r="C30" s="141" t="s">
        <v>473</v>
      </c>
      <c r="D30" s="142">
        <f>'PLANILHA ORÇAMENTARIA'!I219</f>
        <v>2023.3600000000001</v>
      </c>
      <c r="E30" s="142"/>
      <c r="F30" s="142"/>
      <c r="G30" s="142"/>
      <c r="H30" s="142">
        <f>H29*$D$30</f>
        <v>1011.6800000000001</v>
      </c>
      <c r="I30" s="142">
        <f>I29*$D$30</f>
        <v>1011.6800000000001</v>
      </c>
      <c r="J30" s="142"/>
      <c r="K30" s="147"/>
      <c r="L30" s="142"/>
      <c r="M30" s="142"/>
      <c r="N30" s="142"/>
      <c r="O30" s="148"/>
    </row>
    <row r="31" spans="1:17" s="102" customFormat="1" ht="17.25" customHeight="1">
      <c r="A31" s="149">
        <v>12</v>
      </c>
      <c r="B31" s="150" t="str">
        <f>'PLANILHA ORÇAMENTARIA'!D220</f>
        <v>COMUNICAÇÃO VISUAL</v>
      </c>
      <c r="C31" s="141" t="s">
        <v>472</v>
      </c>
      <c r="D31" s="133">
        <f>D32/$D$41</f>
        <v>3.5483560479669146E-3</v>
      </c>
      <c r="E31" s="134"/>
      <c r="F31" s="133"/>
      <c r="G31" s="133"/>
      <c r="H31" s="144"/>
      <c r="I31" s="134"/>
      <c r="J31" s="134"/>
      <c r="K31" s="152"/>
      <c r="L31" s="133"/>
      <c r="M31" s="133">
        <v>0.5</v>
      </c>
      <c r="N31" s="144">
        <v>0.5</v>
      </c>
      <c r="O31" s="138"/>
    </row>
    <row r="32" spans="1:17" s="102" customFormat="1" ht="16.5" customHeight="1">
      <c r="A32" s="153"/>
      <c r="B32" s="154"/>
      <c r="C32" s="141" t="s">
        <v>473</v>
      </c>
      <c r="D32" s="142">
        <f>'PLANILHA ORÇAMENTARIA'!I227</f>
        <v>1788.3325</v>
      </c>
      <c r="E32" s="142"/>
      <c r="F32" s="142"/>
      <c r="G32" s="142"/>
      <c r="H32" s="142"/>
      <c r="I32" s="142"/>
      <c r="J32" s="142"/>
      <c r="K32" s="147"/>
      <c r="L32" s="142"/>
      <c r="M32" s="142">
        <f>M31*$D$32</f>
        <v>894.16624999999999</v>
      </c>
      <c r="N32" s="142">
        <f>N31*$D$32</f>
        <v>894.16624999999999</v>
      </c>
      <c r="O32" s="148"/>
      <c r="Q32" s="155"/>
    </row>
    <row r="33" spans="1:18" s="102" customFormat="1" ht="19.5" customHeight="1">
      <c r="A33" s="149">
        <v>13</v>
      </c>
      <c r="B33" s="150" t="str">
        <f>'PLANILHA ORÇAMENTARIA'!D228</f>
        <v>DIVERSOS E LIMPEZA DA OBRA</v>
      </c>
      <c r="C33" s="141" t="s">
        <v>472</v>
      </c>
      <c r="D33" s="133">
        <f>D34/$D$41</f>
        <v>7.2315771362763482E-3</v>
      </c>
      <c r="E33" s="134"/>
      <c r="F33" s="134"/>
      <c r="G33" s="133"/>
      <c r="H33" s="144"/>
      <c r="I33" s="134"/>
      <c r="J33" s="151"/>
      <c r="K33" s="152"/>
      <c r="L33" s="134"/>
      <c r="M33" s="133">
        <v>0.5</v>
      </c>
      <c r="N33" s="144">
        <v>0.5</v>
      </c>
      <c r="O33" s="138"/>
    </row>
    <row r="34" spans="1:18" s="102" customFormat="1" ht="14.25" customHeight="1">
      <c r="A34" s="153"/>
      <c r="B34" s="154"/>
      <c r="C34" s="141" t="s">
        <v>473</v>
      </c>
      <c r="D34" s="142">
        <f>'PLANILHA ORÇAMENTARIA'!I232</f>
        <v>3644.6355000000003</v>
      </c>
      <c r="E34" s="142"/>
      <c r="F34" s="142"/>
      <c r="G34" s="142"/>
      <c r="H34" s="142"/>
      <c r="I34" s="142"/>
      <c r="J34" s="142"/>
      <c r="K34" s="147"/>
      <c r="L34" s="142"/>
      <c r="M34" s="142">
        <f>M33*$D$34</f>
        <v>1822.3177500000002</v>
      </c>
      <c r="N34" s="142">
        <f>N33*$D$34</f>
        <v>1822.3177500000002</v>
      </c>
      <c r="O34" s="148"/>
    </row>
    <row r="35" spans="1:18" s="102" customFormat="1">
      <c r="A35" s="153"/>
      <c r="B35" s="157"/>
      <c r="C35" s="141"/>
      <c r="D35" s="142"/>
      <c r="E35" s="142"/>
      <c r="F35" s="142"/>
      <c r="G35" s="142"/>
      <c r="H35" s="142"/>
      <c r="I35" s="142"/>
      <c r="J35" s="142"/>
      <c r="K35" s="147"/>
      <c r="L35" s="142"/>
      <c r="M35" s="142"/>
      <c r="N35" s="142"/>
      <c r="O35" s="148"/>
    </row>
    <row r="36" spans="1:18" s="102" customFormat="1">
      <c r="A36" s="161"/>
      <c r="B36" s="162"/>
      <c r="C36" s="141"/>
      <c r="D36" s="134"/>
      <c r="E36" s="134"/>
      <c r="F36" s="134"/>
      <c r="G36" s="134"/>
      <c r="H36" s="135"/>
      <c r="I36" s="134"/>
      <c r="J36" s="134"/>
      <c r="K36" s="152"/>
      <c r="L36" s="134"/>
      <c r="M36" s="134"/>
      <c r="N36" s="135"/>
      <c r="O36" s="138"/>
    </row>
    <row r="37" spans="1:18" s="102" customFormat="1">
      <c r="A37" s="161"/>
      <c r="B37" s="162"/>
      <c r="C37" s="141"/>
      <c r="D37" s="142"/>
      <c r="E37" s="142"/>
      <c r="F37" s="142"/>
      <c r="G37" s="142"/>
      <c r="H37" s="142"/>
      <c r="I37" s="142"/>
      <c r="J37" s="142"/>
      <c r="K37" s="147"/>
      <c r="L37" s="142"/>
      <c r="M37" s="142"/>
      <c r="N37" s="142"/>
      <c r="O37" s="148"/>
    </row>
    <row r="38" spans="1:18" s="102" customFormat="1">
      <c r="A38" s="153"/>
      <c r="B38" s="157"/>
      <c r="C38" s="141"/>
      <c r="D38" s="134"/>
      <c r="E38" s="134"/>
      <c r="F38" s="134"/>
      <c r="G38" s="134"/>
      <c r="H38" s="135"/>
      <c r="I38" s="134"/>
      <c r="J38" s="134"/>
      <c r="K38" s="152"/>
      <c r="L38" s="134"/>
      <c r="M38" s="134"/>
      <c r="N38" s="135"/>
      <c r="O38" s="138"/>
    </row>
    <row r="39" spans="1:18" s="102" customFormat="1">
      <c r="A39" s="163"/>
      <c r="B39" s="164"/>
      <c r="C39" s="165"/>
      <c r="D39" s="142"/>
      <c r="E39" s="142"/>
      <c r="F39" s="142"/>
      <c r="G39" s="142"/>
      <c r="H39" s="142"/>
      <c r="I39" s="142"/>
      <c r="J39" s="166"/>
      <c r="K39" s="147"/>
      <c r="L39" s="142"/>
      <c r="M39" s="142"/>
      <c r="N39" s="142"/>
      <c r="O39" s="167"/>
      <c r="Q39" s="156"/>
    </row>
    <row r="40" spans="1:18" s="102" customFormat="1">
      <c r="A40" s="168" t="s">
        <v>474</v>
      </c>
      <c r="B40" s="169"/>
      <c r="C40" s="170" t="s">
        <v>472</v>
      </c>
      <c r="D40" s="171">
        <f>D33+D31+D29+D27+D25+D23+D21+D19+D17+D15+D13+D11</f>
        <v>1</v>
      </c>
      <c r="E40" s="171">
        <f t="shared" ref="E40:N40" si="4">E41/$D$41</f>
        <v>0.10603419538440916</v>
      </c>
      <c r="F40" s="171">
        <f>F41/$D$41</f>
        <v>0.16239147028518738</v>
      </c>
      <c r="G40" s="171">
        <f t="shared" si="4"/>
        <v>0.1058756341930777</v>
      </c>
      <c r="H40" s="171">
        <f t="shared" si="4"/>
        <v>0.10827632139725037</v>
      </c>
      <c r="I40" s="171">
        <f t="shared" si="4"/>
        <v>9.3896307427438194E-2</v>
      </c>
      <c r="J40" s="171">
        <f t="shared" si="4"/>
        <v>6.3915617982915146E-2</v>
      </c>
      <c r="K40" s="171">
        <f t="shared" si="4"/>
        <v>6.3915617982915146E-2</v>
      </c>
      <c r="L40" s="171">
        <f t="shared" si="4"/>
        <v>9.8578805734927125E-2</v>
      </c>
      <c r="M40" s="171">
        <f t="shared" si="4"/>
        <v>0.13322120255795189</v>
      </c>
      <c r="N40" s="171">
        <f t="shared" si="4"/>
        <v>6.3894827053927933E-2</v>
      </c>
      <c r="O40" s="171">
        <f>D40-E40-F40-G40-H40-I40-J40-K40-L40-M40-N40</f>
        <v>0</v>
      </c>
      <c r="P40" s="156"/>
      <c r="Q40" s="155"/>
      <c r="R40" s="156"/>
    </row>
    <row r="41" spans="1:18" s="102" customFormat="1" ht="13.5" thickBot="1">
      <c r="A41" s="172"/>
      <c r="B41" s="173"/>
      <c r="C41" s="174" t="s">
        <v>473</v>
      </c>
      <c r="D41" s="175">
        <f>SUM(D34+D32+D30+D28+D26+D24+D22+D20+D18+D16+D14+D12)</f>
        <v>503989.02359999996</v>
      </c>
      <c r="E41" s="175">
        <f>E18+E16+E14+E12</f>
        <v>53440.070599999992</v>
      </c>
      <c r="F41" s="175">
        <f>F28+F26+F24+F14</f>
        <v>81843.518549999993</v>
      </c>
      <c r="G41" s="175">
        <f>G28+G26+G24+G22</f>
        <v>53360.157500000001</v>
      </c>
      <c r="H41" s="175">
        <f>H30+H28+H26+H24+H22+H20</f>
        <v>54570.077499999992</v>
      </c>
      <c r="I41" s="175">
        <f>I30+I28+I26+I24+I22</f>
        <v>47322.708299999998</v>
      </c>
      <c r="J41" s="176">
        <f>J28+J26+J22</f>
        <v>32212.769900000003</v>
      </c>
      <c r="K41" s="175">
        <f>K28+K26+K22</f>
        <v>32212.769900000003</v>
      </c>
      <c r="L41" s="175">
        <f>L28+L26+L22</f>
        <v>49682.636050000001</v>
      </c>
      <c r="M41" s="175">
        <f>M34+M32+M28+M26+M22</f>
        <v>67142.023799999995</v>
      </c>
      <c r="N41" s="175">
        <f>N34+N32+N22</f>
        <v>32202.291500000003</v>
      </c>
      <c r="O41" s="176">
        <f>D41-E41-F41-G41-H41-I41-J41-K41-L41-M41-N41</f>
        <v>-4.0017766878008842E-11</v>
      </c>
      <c r="P41" s="155"/>
      <c r="Q41" s="155"/>
      <c r="R41" s="155"/>
    </row>
    <row r="42" spans="1:18" s="102" customFormat="1" ht="13.5" thickBot="1">
      <c r="A42" s="177"/>
      <c r="B42" s="177"/>
      <c r="C42" s="178"/>
      <c r="D42" s="178"/>
      <c r="E42" s="177"/>
      <c r="F42" s="177"/>
      <c r="G42" s="177"/>
      <c r="H42" s="177"/>
      <c r="I42" s="177"/>
      <c r="J42" s="177"/>
      <c r="K42" s="177"/>
      <c r="L42" s="177"/>
      <c r="M42" s="177"/>
      <c r="N42" s="177"/>
      <c r="O42" s="177"/>
      <c r="Q42" s="155"/>
    </row>
    <row r="43" spans="1:18" s="102" customFormat="1" ht="13.5" customHeight="1">
      <c r="A43" s="179"/>
      <c r="B43" s="180"/>
      <c r="C43" s="180"/>
      <c r="D43" s="180"/>
      <c r="E43" s="180"/>
      <c r="F43" s="180"/>
      <c r="G43" s="181"/>
      <c r="H43" s="181"/>
      <c r="I43" s="181"/>
      <c r="J43" s="181"/>
      <c r="K43" s="180"/>
      <c r="L43" s="180"/>
      <c r="M43" s="181"/>
      <c r="N43" s="181"/>
      <c r="O43" s="182"/>
      <c r="Q43" s="183" t="s">
        <v>475</v>
      </c>
    </row>
    <row r="44" spans="1:18" s="102" customFormat="1">
      <c r="A44" s="184"/>
      <c r="B44" s="185" t="str">
        <f>'PLANILHA ORÇAMENTARIA'!D240</f>
        <v>Local,  IBIRACATU-MG 12 DE MAIO DE 2021</v>
      </c>
      <c r="C44" s="184"/>
      <c r="D44" s="184"/>
      <c r="E44" s="185"/>
      <c r="F44" s="185"/>
      <c r="G44" s="186"/>
      <c r="H44" s="187"/>
      <c r="I44" s="187"/>
      <c r="J44" s="188"/>
      <c r="K44" s="185"/>
      <c r="L44" s="185"/>
      <c r="M44" s="186"/>
      <c r="N44" s="187"/>
      <c r="O44" s="189"/>
    </row>
    <row r="45" spans="1:18" s="102" customFormat="1" ht="33.75" customHeight="1">
      <c r="A45" s="186"/>
      <c r="B45" s="190"/>
      <c r="C45" s="191"/>
      <c r="D45" s="190"/>
      <c r="E45" s="190"/>
      <c r="F45" s="192"/>
      <c r="G45" s="187"/>
      <c r="H45" s="187"/>
      <c r="I45" s="187"/>
      <c r="J45" s="187"/>
      <c r="K45" s="190"/>
      <c r="L45" s="192"/>
      <c r="M45" s="187"/>
      <c r="N45" s="187"/>
      <c r="O45" s="193"/>
    </row>
    <row r="46" spans="1:18" s="102" customFormat="1" ht="15.75">
      <c r="A46" s="194"/>
      <c r="B46" s="271" t="str">
        <f>'PLANILHA ORÇAMENTARIA'!D242</f>
        <v>JHON KENNEDY DA GUARDA BRITO</v>
      </c>
      <c r="C46" s="195"/>
      <c r="D46" s="191"/>
      <c r="E46" s="273" t="str">
        <f>'PLANILHA ORÇAMENTARIA'!F242</f>
        <v>Arlis Soares Coutinho</v>
      </c>
      <c r="F46" s="187"/>
      <c r="G46" s="187"/>
      <c r="H46" s="187"/>
      <c r="I46" s="187"/>
      <c r="J46" s="187"/>
      <c r="K46" s="187"/>
      <c r="L46" s="187"/>
      <c r="M46" s="187"/>
      <c r="N46" s="187"/>
      <c r="O46" s="193"/>
    </row>
    <row r="47" spans="1:18" s="102" customFormat="1">
      <c r="A47" s="196"/>
      <c r="B47" s="197" t="str">
        <f>'PLANILHA ORÇAMENTARIA'!D243</f>
        <v>ENGENHEIRO CIVIL</v>
      </c>
      <c r="C47" s="198"/>
      <c r="D47" s="199"/>
      <c r="E47" s="272" t="str">
        <f>'PLANILHA ORÇAMENTARIA'!F243</f>
        <v>Prefeito Municipal</v>
      </c>
      <c r="F47" s="187"/>
      <c r="G47" s="187"/>
      <c r="H47" s="187"/>
      <c r="I47" s="187"/>
      <c r="J47" s="187"/>
      <c r="K47" s="200"/>
      <c r="L47" s="187"/>
      <c r="M47" s="187"/>
      <c r="N47" s="187"/>
      <c r="O47" s="193"/>
    </row>
    <row r="48" spans="1:18" s="102" customFormat="1" ht="13.5" thickBot="1">
      <c r="A48" s="201"/>
      <c r="B48" s="202" t="str">
        <f>'PLANILHA ORÇAMENTARIA'!D244</f>
        <v>CREA: 224027/D</v>
      </c>
      <c r="C48" s="203"/>
      <c r="D48" s="204"/>
      <c r="E48" s="205"/>
      <c r="F48" s="205"/>
      <c r="G48" s="205"/>
      <c r="H48" s="205"/>
      <c r="I48" s="205"/>
      <c r="J48" s="205"/>
      <c r="K48" s="205"/>
      <c r="L48" s="205"/>
      <c r="M48" s="205"/>
      <c r="N48" s="205"/>
      <c r="O48" s="206"/>
    </row>
    <row r="49" spans="3:4" s="102" customFormat="1">
      <c r="C49" s="104"/>
      <c r="D49" s="104"/>
    </row>
    <row r="50" spans="3:4" s="102" customFormat="1">
      <c r="C50" s="104"/>
      <c r="D50" s="104"/>
    </row>
    <row r="51" spans="3:4" s="102" customFormat="1">
      <c r="C51" s="104"/>
      <c r="D51" s="104"/>
    </row>
    <row r="52" spans="3:4" s="56" customFormat="1"/>
    <row r="53" spans="3:4" s="56" customFormat="1"/>
    <row r="54" spans="3:4" s="56" customFormat="1"/>
    <row r="55" spans="3:4" s="56" customFormat="1"/>
    <row r="56" spans="3:4" s="56" customFormat="1"/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J48"/>
  <sheetViews>
    <sheetView workbookViewId="0">
      <selection activeCell="A9" sqref="A9"/>
    </sheetView>
  </sheetViews>
  <sheetFormatPr defaultRowHeight="12.75"/>
  <cols>
    <col min="1" max="1" width="11.5" customWidth="1"/>
    <col min="2" max="2" width="8.5" customWidth="1"/>
    <col min="3" max="3" width="62.6640625" customWidth="1"/>
    <col min="4" max="4" width="17.5" customWidth="1"/>
  </cols>
  <sheetData>
    <row r="1" spans="1:10" ht="91.5" customHeight="1">
      <c r="A1" s="270"/>
      <c r="D1" s="268"/>
    </row>
    <row r="2" spans="1:10" s="56" customFormat="1">
      <c r="A2" s="269"/>
      <c r="D2" s="216"/>
    </row>
    <row r="3" spans="1:10" s="56" customFormat="1">
      <c r="A3" s="269"/>
      <c r="D3" s="216"/>
    </row>
    <row r="4" spans="1:10" s="56" customFormat="1">
      <c r="A4" s="217"/>
      <c r="B4" s="217"/>
      <c r="C4" s="217"/>
      <c r="D4" s="57"/>
    </row>
    <row r="5" spans="1:10" s="56" customFormat="1" ht="18.75">
      <c r="A5" s="218" t="str">
        <f>'PLANILHA ORÇAMENTARIA'!B2</f>
        <v>Obra: PROJETO PADRAO UNIDADE BÁSICA DE SAÚDE - PADRÃO II</v>
      </c>
      <c r="B5" s="219"/>
      <c r="C5" s="220"/>
      <c r="D5" s="221"/>
    </row>
    <row r="6" spans="1:10" s="56" customFormat="1" ht="15">
      <c r="A6" s="269" t="str">
        <f>'PLANILHA ORÇAMENTARIA'!B3</f>
        <v>Município: IBIRCATU-MG , RUA PROLONGAMENTO DO BAIRRO SANTO ANDRE.</v>
      </c>
      <c r="B6" s="222"/>
      <c r="C6" s="223"/>
      <c r="D6" s="216"/>
    </row>
    <row r="7" spans="1:10" s="56" customFormat="1" ht="15">
      <c r="A7" s="224" t="str">
        <f>'PLANILHA ORÇAMENTARIA'!B4</f>
        <v>CONCLUSÃO DA CONSTRUÇÃO  DA UNIDADE BASICA DE SAUDE TIPO II, CIDADE - IBIRACATU-MG</v>
      </c>
      <c r="C7" s="225"/>
      <c r="D7" s="57"/>
    </row>
    <row r="8" spans="1:10" s="56" customFormat="1" ht="15">
      <c r="A8" s="222" t="str">
        <f>'PLANILHA ORÇAMENTARIA'!B5</f>
        <v>COORDENADAS GEOGRAFICAS. LATITUDE: -15.669838°, LONGITUDE: -44.165247°</v>
      </c>
      <c r="B8" s="222"/>
      <c r="C8" s="223"/>
      <c r="D8" s="216"/>
    </row>
    <row r="9" spans="1:10" s="56" customFormat="1" ht="15">
      <c r="C9" s="223" t="s">
        <v>264</v>
      </c>
      <c r="D9" s="57"/>
    </row>
    <row r="10" spans="1:10" s="56" customFormat="1" ht="15">
      <c r="A10" s="277"/>
      <c r="B10" s="277"/>
      <c r="C10" s="277"/>
      <c r="D10" s="277"/>
    </row>
    <row r="11" spans="1:10" s="56" customFormat="1">
      <c r="A11" s="278" t="s">
        <v>476</v>
      </c>
      <c r="B11" s="279"/>
      <c r="C11" s="279"/>
      <c r="D11" s="280"/>
    </row>
    <row r="12" spans="1:10" s="56" customFormat="1">
      <c r="A12" s="226"/>
      <c r="B12" s="226"/>
      <c r="C12" s="226"/>
      <c r="D12" s="226"/>
    </row>
    <row r="13" spans="1:10" s="56" customFormat="1" ht="15.75">
      <c r="A13" s="227" t="s">
        <v>477</v>
      </c>
      <c r="B13" s="228" t="s">
        <v>478</v>
      </c>
      <c r="C13" s="229" t="s">
        <v>479</v>
      </c>
      <c r="D13" s="229"/>
    </row>
    <row r="14" spans="1:10" s="56" customFormat="1" ht="15">
      <c r="A14" s="230"/>
      <c r="B14" s="231" t="s">
        <v>480</v>
      </c>
      <c r="C14" s="230" t="s">
        <v>481</v>
      </c>
      <c r="D14" s="232">
        <v>0.06</v>
      </c>
      <c r="E14" s="233"/>
      <c r="F14" s="224"/>
      <c r="G14" s="224"/>
      <c r="H14" s="224"/>
      <c r="I14" s="224"/>
      <c r="J14" s="224"/>
    </row>
    <row r="15" spans="1:10" s="56" customFormat="1" ht="15">
      <c r="A15" s="230"/>
      <c r="B15" s="231" t="s">
        <v>482</v>
      </c>
      <c r="C15" s="230" t="s">
        <v>483</v>
      </c>
      <c r="D15" s="232">
        <v>0.01</v>
      </c>
      <c r="E15" s="234"/>
      <c r="F15" s="276" t="s">
        <v>513</v>
      </c>
      <c r="G15" s="276"/>
      <c r="H15" s="276"/>
      <c r="I15" s="276"/>
      <c r="J15" s="276"/>
    </row>
    <row r="16" spans="1:10" s="56" customFormat="1" ht="15">
      <c r="A16" s="230"/>
      <c r="B16" s="231" t="s">
        <v>484</v>
      </c>
      <c r="C16" s="230" t="s">
        <v>485</v>
      </c>
      <c r="D16" s="232">
        <v>9.7999999999999997E-3</v>
      </c>
      <c r="E16" s="235"/>
      <c r="F16" s="235"/>
      <c r="G16" s="235"/>
      <c r="H16" s="235"/>
      <c r="I16" s="235"/>
      <c r="J16" s="235"/>
    </row>
    <row r="17" spans="1:10" s="56" customFormat="1" ht="15.75">
      <c r="A17" s="236"/>
      <c r="B17" s="237"/>
      <c r="C17" s="238" t="s">
        <v>486</v>
      </c>
      <c r="D17" s="239">
        <f>SUM(D14:D16)</f>
        <v>7.9799999999999996E-2</v>
      </c>
      <c r="E17" s="235"/>
      <c r="F17" s="235"/>
      <c r="G17" s="235"/>
      <c r="H17" s="235"/>
      <c r="I17" s="235"/>
      <c r="J17" s="235"/>
    </row>
    <row r="18" spans="1:10" s="56" customFormat="1" ht="15.75">
      <c r="A18" s="227" t="s">
        <v>477</v>
      </c>
      <c r="B18" s="237" t="s">
        <v>487</v>
      </c>
      <c r="C18" s="229" t="s">
        <v>488</v>
      </c>
      <c r="D18" s="229"/>
      <c r="E18" s="235"/>
      <c r="F18" s="276" t="s">
        <v>489</v>
      </c>
      <c r="G18" s="276"/>
      <c r="H18" s="276"/>
      <c r="I18" s="276"/>
      <c r="J18" s="235"/>
    </row>
    <row r="19" spans="1:10" s="56" customFormat="1" ht="15">
      <c r="A19" s="236"/>
      <c r="B19" s="240" t="s">
        <v>490</v>
      </c>
      <c r="C19" s="230" t="s">
        <v>491</v>
      </c>
      <c r="D19" s="232">
        <v>7.0000000000000007E-2</v>
      </c>
      <c r="E19" s="235"/>
      <c r="F19" s="235"/>
      <c r="G19" s="235"/>
      <c r="H19" s="235"/>
      <c r="I19" s="235"/>
      <c r="J19" s="235"/>
    </row>
    <row r="20" spans="1:10" s="56" customFormat="1" ht="15.75">
      <c r="A20" s="236"/>
      <c r="B20" s="228"/>
      <c r="C20" s="241" t="s">
        <v>492</v>
      </c>
      <c r="D20" s="239">
        <f>SUM(D19)</f>
        <v>7.0000000000000007E-2</v>
      </c>
      <c r="E20" s="235"/>
      <c r="F20" s="276" t="s">
        <v>493</v>
      </c>
      <c r="G20" s="276"/>
      <c r="H20" s="276"/>
      <c r="I20" s="276"/>
      <c r="J20" s="235"/>
    </row>
    <row r="21" spans="1:10" s="56" customFormat="1" ht="15.75">
      <c r="A21" s="227" t="s">
        <v>477</v>
      </c>
      <c r="B21" s="228" t="s">
        <v>494</v>
      </c>
      <c r="C21" s="227" t="s">
        <v>495</v>
      </c>
      <c r="D21" s="227"/>
      <c r="E21" s="235"/>
      <c r="F21" s="235"/>
      <c r="G21" s="235"/>
      <c r="H21" s="235"/>
      <c r="I21" s="235"/>
      <c r="J21" s="235"/>
    </row>
    <row r="22" spans="1:10" s="56" customFormat="1" ht="15">
      <c r="A22" s="230"/>
      <c r="B22" s="240" t="s">
        <v>496</v>
      </c>
      <c r="C22" s="236" t="s">
        <v>497</v>
      </c>
      <c r="D22" s="242">
        <v>0.01</v>
      </c>
      <c r="E22" s="235"/>
      <c r="F22" s="276" t="s">
        <v>498</v>
      </c>
      <c r="G22" s="276"/>
      <c r="H22" s="276"/>
      <c r="I22" s="276"/>
      <c r="J22" s="235"/>
    </row>
    <row r="23" spans="1:10" s="56" customFormat="1" ht="15.75">
      <c r="A23" s="230"/>
      <c r="B23" s="237"/>
      <c r="C23" s="241" t="s">
        <v>499</v>
      </c>
      <c r="D23" s="243">
        <f>+D22</f>
        <v>0.01</v>
      </c>
    </row>
    <row r="24" spans="1:10" s="56" customFormat="1" ht="15.75">
      <c r="A24" s="227" t="s">
        <v>477</v>
      </c>
      <c r="B24" s="228" t="s">
        <v>500</v>
      </c>
      <c r="C24" s="227" t="s">
        <v>501</v>
      </c>
      <c r="D24" s="227"/>
      <c r="F24" s="282"/>
      <c r="G24" s="282"/>
      <c r="H24" s="282"/>
      <c r="I24" s="282"/>
    </row>
    <row r="25" spans="1:10" s="56" customFormat="1" ht="15">
      <c r="A25" s="236"/>
      <c r="B25" s="231" t="s">
        <v>502</v>
      </c>
      <c r="C25" s="236" t="s">
        <v>503</v>
      </c>
      <c r="D25" s="242">
        <v>6.4999999999999997E-3</v>
      </c>
    </row>
    <row r="26" spans="1:10" s="56" customFormat="1" ht="15">
      <c r="A26" s="236"/>
      <c r="B26" s="231" t="s">
        <v>504</v>
      </c>
      <c r="C26" s="236" t="s">
        <v>505</v>
      </c>
      <c r="D26" s="242">
        <v>0.03</v>
      </c>
      <c r="F26" s="282"/>
      <c r="G26" s="282"/>
      <c r="H26" s="282"/>
      <c r="I26" s="282"/>
    </row>
    <row r="27" spans="1:10" s="56" customFormat="1" ht="15">
      <c r="A27" s="236"/>
      <c r="B27" s="231" t="s">
        <v>506</v>
      </c>
      <c r="C27" s="236" t="s">
        <v>507</v>
      </c>
      <c r="D27" s="242">
        <v>0.03</v>
      </c>
    </row>
    <row r="28" spans="1:10" s="56" customFormat="1" ht="15.75">
      <c r="A28" s="230"/>
      <c r="B28" s="237"/>
      <c r="C28" s="241" t="s">
        <v>499</v>
      </c>
      <c r="D28" s="243">
        <f>SUM(D25:D27)</f>
        <v>6.6500000000000004E-2</v>
      </c>
    </row>
    <row r="29" spans="1:10" s="56" customFormat="1" ht="15.75">
      <c r="A29" s="244"/>
      <c r="B29" s="245"/>
      <c r="C29" s="246" t="s">
        <v>264</v>
      </c>
      <c r="D29" s="247">
        <f>+(((1+D17)*(1+D20)*(1+D23))/(1-D28)-1)</f>
        <v>0.25006948044991995</v>
      </c>
    </row>
    <row r="30" spans="1:10" s="56" customFormat="1" ht="15">
      <c r="A30" s="283" t="s">
        <v>508</v>
      </c>
      <c r="B30" s="284"/>
      <c r="C30" s="284"/>
      <c r="D30" s="285"/>
    </row>
    <row r="31" spans="1:10" s="56" customFormat="1" ht="15">
      <c r="A31" s="248"/>
      <c r="B31" s="249"/>
      <c r="C31" s="249"/>
      <c r="D31" s="250"/>
    </row>
    <row r="32" spans="1:10" s="56" customFormat="1" ht="15">
      <c r="A32" s="286" t="s">
        <v>509</v>
      </c>
      <c r="B32" s="287"/>
      <c r="C32" s="287"/>
      <c r="D32" s="216"/>
    </row>
    <row r="33" spans="1:10" s="56" customFormat="1" ht="15.75">
      <c r="A33" s="251"/>
      <c r="B33" s="252"/>
      <c r="C33" s="253"/>
      <c r="D33" s="254"/>
    </row>
    <row r="34" spans="1:10" s="56" customFormat="1" ht="15">
      <c r="A34" s="255"/>
      <c r="B34" s="256"/>
      <c r="C34" s="257" t="s">
        <v>510</v>
      </c>
      <c r="D34" s="258"/>
      <c r="F34" s="281" t="s">
        <v>515</v>
      </c>
      <c r="G34" s="281"/>
      <c r="H34" s="281"/>
      <c r="I34" s="281"/>
      <c r="J34" s="281"/>
    </row>
    <row r="35" spans="1:10" s="56" customFormat="1" ht="15">
      <c r="A35" s="255"/>
      <c r="B35" s="256"/>
      <c r="C35" s="259" t="s">
        <v>511</v>
      </c>
      <c r="D35" s="258"/>
      <c r="F35" s="235"/>
      <c r="G35" s="235"/>
      <c r="H35" s="235"/>
      <c r="I35" s="235"/>
      <c r="J35" s="235"/>
    </row>
    <row r="36" spans="1:10" s="56" customFormat="1" ht="15">
      <c r="A36" s="260"/>
      <c r="B36" s="261"/>
      <c r="C36" s="262"/>
      <c r="D36" s="263"/>
      <c r="F36" s="281" t="s">
        <v>514</v>
      </c>
      <c r="G36" s="281"/>
      <c r="H36" s="281"/>
      <c r="I36" s="281"/>
      <c r="J36" s="281"/>
    </row>
    <row r="37" spans="1:10" s="56" customFormat="1"/>
    <row r="38" spans="1:10" s="56" customFormat="1">
      <c r="A38" s="281" t="s">
        <v>512</v>
      </c>
      <c r="B38" s="281"/>
      <c r="C38" s="281"/>
      <c r="D38" s="281"/>
      <c r="E38" s="281"/>
      <c r="F38" s="281"/>
      <c r="G38" s="281"/>
      <c r="H38" s="281"/>
      <c r="I38" s="281"/>
      <c r="J38" s="281"/>
    </row>
    <row r="39" spans="1:10" s="56" customFormat="1">
      <c r="A39" s="281"/>
      <c r="B39" s="281"/>
      <c r="C39" s="281"/>
      <c r="D39" s="281"/>
      <c r="E39" s="281"/>
      <c r="F39" s="281"/>
      <c r="G39" s="281"/>
      <c r="H39" s="281"/>
      <c r="I39" s="281"/>
      <c r="J39" s="281"/>
    </row>
    <row r="40" spans="1:10" s="56" customFormat="1"/>
    <row r="41" spans="1:10" s="56" customFormat="1"/>
    <row r="42" spans="1:10" s="66" customFormat="1">
      <c r="B42" s="67"/>
      <c r="C42" s="264" t="str">
        <f>'PLANILHA ORÇAMENTARIA'!D240</f>
        <v>Local,  IBIRACATU-MG 12 DE MAIO DE 2021</v>
      </c>
      <c r="D42" s="71"/>
      <c r="E42" s="68"/>
      <c r="F42" s="67"/>
      <c r="G42" s="265"/>
      <c r="H42" s="265"/>
      <c r="I42" s="265"/>
      <c r="J42" s="266"/>
    </row>
    <row r="43" spans="1:10" s="56" customFormat="1"/>
    <row r="44" spans="1:10" s="56" customFormat="1"/>
    <row r="45" spans="1:10" s="66" customFormat="1">
      <c r="B45" s="67"/>
      <c r="C45" s="264" t="s">
        <v>325</v>
      </c>
      <c r="D45" s="67"/>
      <c r="E45" s="267" t="s">
        <v>326</v>
      </c>
      <c r="F45" s="67"/>
      <c r="G45" s="265"/>
      <c r="H45" s="265"/>
      <c r="I45" s="265"/>
      <c r="J45" s="266"/>
    </row>
    <row r="46" spans="1:10" s="66" customFormat="1">
      <c r="B46" s="67"/>
      <c r="C46" s="264" t="s">
        <v>327</v>
      </c>
      <c r="D46" s="56"/>
      <c r="E46" s="267" t="s">
        <v>328</v>
      </c>
      <c r="F46" s="56"/>
      <c r="G46" s="265"/>
      <c r="H46" s="265"/>
      <c r="I46" s="265"/>
      <c r="J46" s="266"/>
    </row>
    <row r="47" spans="1:10" s="66" customFormat="1">
      <c r="B47" s="67"/>
      <c r="C47" s="264" t="s">
        <v>329</v>
      </c>
      <c r="D47" s="56"/>
      <c r="E47" s="68"/>
      <c r="F47" s="56"/>
      <c r="G47" s="265"/>
      <c r="H47" s="265"/>
      <c r="I47" s="265"/>
      <c r="J47" s="266"/>
    </row>
    <row r="48" spans="1:10" s="66" customFormat="1">
      <c r="B48" s="67"/>
      <c r="C48" s="67"/>
      <c r="D48" s="56"/>
      <c r="E48" s="68"/>
      <c r="F48" s="67"/>
      <c r="G48" s="265"/>
      <c r="H48" s="265"/>
      <c r="I48" s="265"/>
      <c r="J48" s="266"/>
    </row>
  </sheetData>
  <mergeCells count="13">
    <mergeCell ref="A38:J39"/>
    <mergeCell ref="F24:I24"/>
    <mergeCell ref="F26:I26"/>
    <mergeCell ref="A30:D30"/>
    <mergeCell ref="A32:C32"/>
    <mergeCell ref="F34:J34"/>
    <mergeCell ref="F36:J36"/>
    <mergeCell ref="F22:I22"/>
    <mergeCell ref="A10:D10"/>
    <mergeCell ref="A11:D11"/>
    <mergeCell ref="F15:J15"/>
    <mergeCell ref="F18:I18"/>
    <mergeCell ref="F20:I20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PLANILHA ORÇAMENTARIA</vt:lpstr>
      <vt:lpstr>CRONOGRAMA FISICO FINANCEIRO</vt:lpstr>
      <vt:lpstr>BDI CALCULADO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de Levantamento</dc:title>
  <dc:subject>Arquitetônico</dc:subject>
  <dc:creator>Nisclea Fabiana Pedroso matr 143740</dc:creator>
  <cp:keywords>Padrões</cp:keywords>
  <cp:lastModifiedBy>Prefeitura</cp:lastModifiedBy>
  <cp:lastPrinted>2018-12-17T15:40:36Z</cp:lastPrinted>
  <dcterms:created xsi:type="dcterms:W3CDTF">2018-06-07T18:16:47Z</dcterms:created>
  <dcterms:modified xsi:type="dcterms:W3CDTF">2021-05-25T12:42:46Z</dcterms:modified>
</cp:coreProperties>
</file>