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890" windowWidth="23640" windowHeight="8820" tabRatio="822" activeTab="2"/>
  </bookViews>
  <sheets>
    <sheet name="Planilha orçamentaria" sheetId="127" r:id="rId1"/>
    <sheet name="Cronograma fisico financeiro" sheetId="128" r:id="rId2"/>
    <sheet name="Memorial de calculo" sheetId="129" r:id="rId3"/>
    <sheet name="BDI" sheetId="130" r:id="rId4"/>
  </sheets>
  <externalReferences>
    <externalReference r:id="rId5"/>
  </externalReferences>
  <definedNames>
    <definedName name="_Fill" localSheetId="0" hidden="1">#REF!</definedName>
    <definedName name="_Fill" hidden="1">#REF!</definedName>
    <definedName name="_xlnm._FilterDatabase" localSheetId="0" hidden="1">'Planilha orçamentaria'!$D$1:$D$113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CRE" localSheetId="0" hidden="1">#REF!</definedName>
    <definedName name="ACRE" hidden="1">#REF!</definedName>
    <definedName name="ademir" hidden="1">{#N/A,#N/A,FALSE,"Cronograma";#N/A,#N/A,FALSE,"Cronogr. 2"}</definedName>
    <definedName name="_xlnm.Print_Area" localSheetId="0">'Planilha orçamentaria'!$B$1:$J$80</definedName>
    <definedName name="bosta" hidden="1">{#N/A,#N/A,FALSE,"Cronograma";#N/A,#N/A,FALSE,"Cronogr. 2"}</definedName>
    <definedName name="CA´L" hidden="1">{#N/A,#N/A,FALSE,"Cronograma";#N/A,#N/A,FALSE,"Cronogr. 2"}</definedName>
    <definedName name="concorrentes" hidden="1">{#N/A,#N/A,FALSE,"Cronograma";#N/A,#N/A,FALSE,"Cronogr. 2"}</definedName>
    <definedName name="Popular" hidden="1">{#N/A,#N/A,FALSE,"Cronograma";#N/A,#N/A,FALSE,"Cronogr. 2"}</definedName>
    <definedName name="rio" hidden="1">{#N/A,#N/A,FALSE,"Cronograma";#N/A,#N/A,FALSE,"Cronogr. 2"}</definedName>
    <definedName name="SINAPI_AC" localSheetId="0" hidden="1">#REF!</definedName>
    <definedName name="SINAPI_AC" hidden="1">#REF!</definedName>
    <definedName name="ss" hidden="1">{#N/A,#N/A,FALSE,"Cronograma";#N/A,#N/A,FALSE,"Cronogr. 2"}</definedName>
    <definedName name="_xlnm.Print_Titles" localSheetId="0">'Planilha orçamentaria'!$1:$11</definedName>
    <definedName name="wrn.Cronograma." hidden="1">{#N/A,#N/A,FALSE,"Cronograma";#N/A,#N/A,FALSE,"Cronogr. 2"}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24519"/>
</workbook>
</file>

<file path=xl/calcChain.xml><?xml version="1.0" encoding="utf-8"?>
<calcChain xmlns="http://schemas.openxmlformats.org/spreadsheetml/2006/main">
  <c r="J33" i="128"/>
  <c r="J32"/>
  <c r="I32"/>
  <c r="I33"/>
  <c r="H32"/>
  <c r="H33"/>
  <c r="G33"/>
  <c r="I25"/>
  <c r="H25"/>
  <c r="I23"/>
  <c r="H23"/>
  <c r="G21"/>
  <c r="G19"/>
  <c r="B60" i="129"/>
  <c r="B59"/>
  <c r="B58"/>
  <c r="B57"/>
  <c r="B56"/>
  <c r="B55"/>
  <c r="B54"/>
  <c r="B50"/>
  <c r="B51"/>
  <c r="B52"/>
  <c r="B49"/>
  <c r="B48"/>
  <c r="B42"/>
  <c r="B41"/>
  <c r="B40"/>
  <c r="B38"/>
  <c r="B37"/>
  <c r="B36"/>
  <c r="B34"/>
  <c r="B33"/>
  <c r="B32"/>
  <c r="B31"/>
  <c r="B29"/>
  <c r="B28"/>
  <c r="B27"/>
  <c r="B24"/>
  <c r="B25"/>
  <c r="B23"/>
  <c r="B22"/>
  <c r="B20"/>
  <c r="B19"/>
  <c r="B18"/>
  <c r="B16"/>
  <c r="B15"/>
  <c r="B14"/>
  <c r="A5" i="130"/>
  <c r="A4"/>
  <c r="A3"/>
  <c r="B38"/>
  <c r="B63" i="129"/>
  <c r="B36" i="128"/>
  <c r="C60" i="129"/>
  <c r="I67" i="127"/>
  <c r="G67"/>
  <c r="G57"/>
  <c r="C51" i="129"/>
  <c r="I57" i="127"/>
  <c r="J67" l="1"/>
  <c r="J57"/>
  <c r="G56" l="1"/>
  <c r="C50" i="129"/>
  <c r="I56" i="127"/>
  <c r="G53"/>
  <c r="C47" i="129"/>
  <c r="I53" i="127"/>
  <c r="C43" i="129"/>
  <c r="I49" i="127"/>
  <c r="G51"/>
  <c r="I51"/>
  <c r="G52"/>
  <c r="I52"/>
  <c r="C45" i="129"/>
  <c r="C46"/>
  <c r="C42"/>
  <c r="G37" i="127"/>
  <c r="C34" i="129"/>
  <c r="C33"/>
  <c r="I37" i="127"/>
  <c r="C38" i="129"/>
  <c r="C37"/>
  <c r="G58" i="127"/>
  <c r="C52" i="129"/>
  <c r="I58" i="127"/>
  <c r="C49" i="129"/>
  <c r="I55" i="127"/>
  <c r="G55"/>
  <c r="C48" i="129"/>
  <c r="G50" i="127"/>
  <c r="C44" i="129"/>
  <c r="G48" i="127"/>
  <c r="G42"/>
  <c r="G41"/>
  <c r="G36"/>
  <c r="G31"/>
  <c r="C29" i="129"/>
  <c r="C20"/>
  <c r="G26" i="127"/>
  <c r="G25"/>
  <c r="C25" i="129"/>
  <c r="C24"/>
  <c r="G20" i="127"/>
  <c r="G19"/>
  <c r="G15"/>
  <c r="G14"/>
  <c r="B7" i="129"/>
  <c r="B6"/>
  <c r="B5"/>
  <c r="A4" i="128"/>
  <c r="A3"/>
  <c r="A2"/>
  <c r="E42" i="130"/>
  <c r="E41"/>
  <c r="C43"/>
  <c r="C42"/>
  <c r="C41"/>
  <c r="D24"/>
  <c r="D19"/>
  <c r="D16"/>
  <c r="D13"/>
  <c r="D25" l="1"/>
  <c r="J56" i="127"/>
  <c r="J53"/>
  <c r="J52"/>
  <c r="J49"/>
  <c r="J51"/>
  <c r="J37"/>
  <c r="J58"/>
  <c r="J55"/>
  <c r="F67" i="129"/>
  <c r="F66"/>
  <c r="C68"/>
  <c r="C67"/>
  <c r="C66"/>
  <c r="G39" i="128"/>
  <c r="G38"/>
  <c r="B40"/>
  <c r="B39"/>
  <c r="B38"/>
  <c r="G66" i="127" l="1"/>
  <c r="G64"/>
  <c r="G63"/>
  <c r="B24" i="128"/>
  <c r="I66" i="127"/>
  <c r="I64"/>
  <c r="I63"/>
  <c r="A8" i="128"/>
  <c r="B22"/>
  <c r="B20"/>
  <c r="B18"/>
  <c r="B16"/>
  <c r="B14"/>
  <c r="B12"/>
  <c r="B10"/>
  <c r="A7"/>
  <c r="I48" i="127"/>
  <c r="J48" s="1"/>
  <c r="J66" l="1"/>
  <c r="J64"/>
  <c r="J63"/>
  <c r="I50"/>
  <c r="J50" s="1"/>
  <c r="J59" s="1"/>
  <c r="J68" l="1"/>
  <c r="J61" s="1"/>
  <c r="D23" i="128"/>
  <c r="I42" i="127"/>
  <c r="J42" s="1"/>
  <c r="I41"/>
  <c r="J41" s="1"/>
  <c r="I36"/>
  <c r="J36" s="1"/>
  <c r="J38" s="1"/>
  <c r="E23" i="128" l="1"/>
  <c r="F23"/>
  <c r="G23"/>
  <c r="D25"/>
  <c r="I31" i="127"/>
  <c r="J31" s="1"/>
  <c r="I25"/>
  <c r="J25" s="1"/>
  <c r="I26"/>
  <c r="J26" s="1"/>
  <c r="I19"/>
  <c r="J19" s="1"/>
  <c r="I20"/>
  <c r="J20" s="1"/>
  <c r="I15"/>
  <c r="J15" s="1"/>
  <c r="I14"/>
  <c r="J14" s="1"/>
  <c r="E25" i="128" l="1"/>
  <c r="J27" i="127"/>
  <c r="D15" i="128" s="1"/>
  <c r="F15" s="1"/>
  <c r="F25"/>
  <c r="G25"/>
  <c r="J32" i="127"/>
  <c r="J21"/>
  <c r="J16"/>
  <c r="J29" l="1"/>
  <c r="D17" i="128"/>
  <c r="J34" i="127"/>
  <c r="D19" i="128"/>
  <c r="E19" s="1"/>
  <c r="J18" i="127"/>
  <c r="D13" i="128"/>
  <c r="J13" i="127"/>
  <c r="D11" i="128" s="1"/>
  <c r="E15"/>
  <c r="J23" i="127"/>
  <c r="J43"/>
  <c r="D21" i="128" s="1"/>
  <c r="F21" s="1"/>
  <c r="J46" i="127"/>
  <c r="D33" i="128" l="1"/>
  <c r="D24" s="1"/>
  <c r="E13"/>
  <c r="E17"/>
  <c r="F17"/>
  <c r="E11"/>
  <c r="F19"/>
  <c r="F33" s="1"/>
  <c r="J40" i="127"/>
  <c r="J70" s="1"/>
  <c r="E33" i="128" l="1"/>
  <c r="D12"/>
  <c r="D20"/>
  <c r="D10"/>
  <c r="D18"/>
  <c r="D14"/>
  <c r="D22"/>
  <c r="D16"/>
  <c r="J9" i="127"/>
  <c r="F32" i="128"/>
  <c r="G32"/>
  <c r="D32" l="1"/>
  <c r="E32"/>
</calcChain>
</file>

<file path=xl/sharedStrings.xml><?xml version="1.0" encoding="utf-8"?>
<sst xmlns="http://schemas.openxmlformats.org/spreadsheetml/2006/main" count="341" uniqueCount="221">
  <si>
    <t xml:space="preserve">Planilha Orçamentária </t>
  </si>
  <si>
    <t>ITEM</t>
  </si>
  <si>
    <t>CÓDIGO</t>
  </si>
  <si>
    <t>FONTE</t>
  </si>
  <si>
    <t>DESCRIÇÃO DOS SERVIÇOS</t>
  </si>
  <si>
    <t>QUANT.</t>
  </si>
  <si>
    <t>VALOR (R$)</t>
  </si>
  <si>
    <t>3.1</t>
  </si>
  <si>
    <t>m³</t>
  </si>
  <si>
    <t>4.1</t>
  </si>
  <si>
    <t>m²</t>
  </si>
  <si>
    <t>5.1</t>
  </si>
  <si>
    <t xml:space="preserve">Locação da obra (execução de gabarito) </t>
  </si>
  <si>
    <t>ALVENARIA DE VEDAÇÃO</t>
  </si>
  <si>
    <t>CONCRETO ARMADO - PILARES</t>
  </si>
  <si>
    <t>FUNDAÇÕES</t>
  </si>
  <si>
    <t>SERVIÇOS COMPLEMENTARES</t>
  </si>
  <si>
    <t xml:space="preserve">Subtotal </t>
  </si>
  <si>
    <t>4.1.1</t>
  </si>
  <si>
    <t>5.1.1</t>
  </si>
  <si>
    <t>SERVIÇOS PRELIMINARES</t>
  </si>
  <si>
    <t>SUPERESTRUTURA</t>
  </si>
  <si>
    <t>MOVIMENTO DE TERRA PARA FUNDAÇÕES</t>
  </si>
  <si>
    <t>UN.</t>
  </si>
  <si>
    <t>REVESTIMENTOS INTERNO E EXTERNO</t>
  </si>
  <si>
    <t>SISTEMAS DE VEDAÇÃO VERTICAL</t>
  </si>
  <si>
    <t>GERAL</t>
  </si>
  <si>
    <t>CUSTO (R$)</t>
  </si>
  <si>
    <t>PREÇO (R$)</t>
  </si>
  <si>
    <t>Valor TOTAL com BDI</t>
  </si>
  <si>
    <t>SINAPI</t>
  </si>
  <si>
    <t>SETOP</t>
  </si>
  <si>
    <t>Escavação mecanizada de valas em qualquer terreno exceto rocha até h= 2,0m</t>
  </si>
  <si>
    <t>setop</t>
  </si>
  <si>
    <t>m</t>
  </si>
  <si>
    <t>CRONOGRAMA FÍSICO-FINANCEIRO</t>
  </si>
  <si>
    <t>ETAPAS/DESCRIÇÃO</t>
  </si>
  <si>
    <t>FÍSICO/ FINANCEIRO</t>
  </si>
  <si>
    <t>TOTAL  ETAPAS</t>
  </si>
  <si>
    <t>MÊS 1</t>
  </si>
  <si>
    <t>MÊS 2</t>
  </si>
  <si>
    <t>MÊS 3</t>
  </si>
  <si>
    <t>Físico %</t>
  </si>
  <si>
    <t>Financeiro</t>
  </si>
  <si>
    <t>TOTAL</t>
  </si>
  <si>
    <t xml:space="preserve"> </t>
  </si>
  <si>
    <t>1.0</t>
  </si>
  <si>
    <t>2.0</t>
  </si>
  <si>
    <t>3.0</t>
  </si>
  <si>
    <t>3.1.1</t>
  </si>
  <si>
    <t>3.1.2</t>
  </si>
  <si>
    <t>6.0</t>
  </si>
  <si>
    <t>6.1.1</t>
  </si>
  <si>
    <t>6.1.2</t>
  </si>
  <si>
    <t>7.0</t>
  </si>
  <si>
    <t>7.1</t>
  </si>
  <si>
    <t>7.1.1</t>
  </si>
  <si>
    <t>7.1.2</t>
  </si>
  <si>
    <t>PAVIMENTAÇÃO COM BLOQUETES SEXTAVADO</t>
  </si>
  <si>
    <t>OBRAS VIÁRIAS</t>
  </si>
  <si>
    <t>REGULARIZAÇÃO DO SUBLEITO COM PROCTOR INTERMEDIÁRIO</t>
  </si>
  <si>
    <t>EXECUÇÃO DE CALÇAMENTO EM BLOQUETES- E = 8 CM - FCK = 35 MPA, INCLUINDO FORNECIMENTO DE TODOS OS MATERIAIS, COLCHÃO DE ASSENTAMENTO</t>
  </si>
  <si>
    <t xml:space="preserve">DRENAGEM  </t>
  </si>
  <si>
    <t>CONCRETO ARMADO - BROCAS</t>
  </si>
  <si>
    <t>MEMORIAL DE CALCULO</t>
  </si>
  <si>
    <t>Placa de obra em chapa zincada, instalada 100X200 CM</t>
  </si>
  <si>
    <t>JHON KENNEDY DA GUARDA BRITO</t>
  </si>
  <si>
    <t>ENGENHEIRO CIVIL</t>
  </si>
  <si>
    <t>CREA: 224027/D</t>
  </si>
  <si>
    <t>Arlis Soares Coutinho</t>
  </si>
  <si>
    <t>Prefeito Municipal</t>
  </si>
  <si>
    <t xml:space="preserve"> MODELO COMPOSIÇÃO DA TAXA DE BENEFÍCIOS E DESPESAS INDIRETAS</t>
  </si>
  <si>
    <t>Grupo</t>
  </si>
  <si>
    <t>A</t>
  </si>
  <si>
    <t>Despesas indiretas (especificar em %)</t>
  </si>
  <si>
    <t>A.1</t>
  </si>
  <si>
    <t>Administração central</t>
  </si>
  <si>
    <t>A.2</t>
  </si>
  <si>
    <t xml:space="preserve">Seguro e Garantia </t>
  </si>
  <si>
    <t>A.3</t>
  </si>
  <si>
    <t>Outros (Riscos)</t>
  </si>
  <si>
    <t>Total do grupo A</t>
  </si>
  <si>
    <t>B</t>
  </si>
  <si>
    <t>Bonificação (especificar em %)</t>
  </si>
  <si>
    <t>B.1</t>
  </si>
  <si>
    <t>Lucro</t>
  </si>
  <si>
    <t>Total do grupo B</t>
  </si>
  <si>
    <t>F = 1,00% Despesas Financeiras</t>
  </si>
  <si>
    <t>F</t>
  </si>
  <si>
    <t>Despesas Financeiras (especificar em %)</t>
  </si>
  <si>
    <t>F.1</t>
  </si>
  <si>
    <t>Despesas Financeiras</t>
  </si>
  <si>
    <t>I = 6,65 % Impostos</t>
  </si>
  <si>
    <t>Total do grupo F</t>
  </si>
  <si>
    <t>I</t>
  </si>
  <si>
    <t>Impostos</t>
  </si>
  <si>
    <t>I.1</t>
  </si>
  <si>
    <t>PIS</t>
  </si>
  <si>
    <t>I.2</t>
  </si>
  <si>
    <t>COFINS</t>
  </si>
  <si>
    <t>I.3</t>
  </si>
  <si>
    <t>ISSQN (Prefeitura Municipal de Ibircacatu-MG</t>
  </si>
  <si>
    <t>BDI</t>
  </si>
  <si>
    <t>Fórmula para o cálculo do B.D.I. ( benefícios e despesas indiretas )</t>
  </si>
  <si>
    <t xml:space="preserve"> BDI (%) =(((1+A) x (1+B) x (1+F) )/(1-I)-1) </t>
  </si>
  <si>
    <t>_____________________________________________________</t>
  </si>
  <si>
    <t>Assinatura do Representante Legal</t>
  </si>
  <si>
    <t>* BDI calculado conforme Manual de Orientações para Elaboração de Planilhas Orçamentárias de Obras Públicas Elaborado Pelo TCU</t>
  </si>
  <si>
    <t>U=1</t>
  </si>
  <si>
    <t>U</t>
  </si>
  <si>
    <t>LOCAÇÃO DA OBRA (GABARITO)</t>
  </si>
  <si>
    <t>FORNECIMENTO E COLOCAÇÃO DE PLACA DE OBRA EM CHAPA GALVANIZADA (3,00 X 1,5 0 M) - EM CHAPA GALVANIZADA 0,26 AFIXADAS COM REBITES 540 E PARAFUSOS 3/8, EM ESTRUTURA METÁLICA VIGA U 2" ENRIJECIDA COM METALON 20 X 20, SUPORTE EM EUCALIPTO AUTOCLAVADO PINTADAS</t>
  </si>
  <si>
    <t>ESTACA PRÉ-MOLDADA DE CONCRETO ARMADO CRAVADA D = 230 MM/55T</t>
  </si>
  <si>
    <t>M</t>
  </si>
  <si>
    <t>M³</t>
  </si>
  <si>
    <t>PONTO DE EMBUTIR PARA ÁGUA FRIA EM TUBO PVC RÍGIDO ROSCÁVEL, DN 1/2" (20MM), EMBUTIDO NA ALVENARIA COM DISTÂNCIA DE ATÉ CINCO (5) METROS DA TOMADA DE ÁGUA, INCLUSIVE CONEXÕES E FIXAÇÃO DO TUBO COM ENCHIMENTO DO RASGO NA ALVENARIA/CONCRETO COM ARGAMASSA</t>
  </si>
  <si>
    <t>PT</t>
  </si>
  <si>
    <t>IMPERMEABILIZAÇÃO COM MANTA ASFÁLTICA PRÉ-FABRICADA, E = 4 MM</t>
  </si>
  <si>
    <t>REGULARIZAÇÃO E COMPACTAÇÃO DE TERRENO MANUAL, COM SOQUETE</t>
  </si>
  <si>
    <t>CHAPISCO COM ARGAMASSA, TRAÇO 1:2:3 (CIMENTO, AREIA E PEDRISCO), APLICADO COM COLHER, ESP. 5MM, PREPARO MECÂNICO</t>
  </si>
  <si>
    <t xml:space="preserve">Obra: REVITALIZAÇÃO EM NASCENTE, E CALÇAMESNTO EM BLOQUETES SEXTAVADOS </t>
  </si>
  <si>
    <t>7.1.3</t>
  </si>
  <si>
    <t>7.1.4</t>
  </si>
  <si>
    <t>7.2</t>
  </si>
  <si>
    <t>7.2.2</t>
  </si>
  <si>
    <t>7.2.3</t>
  </si>
  <si>
    <t>REVITALIZAÇÃO/CALÇAMENTO</t>
  </si>
  <si>
    <t>MEIO-FIO COM SARJETA, EXECUTADO C/EXTRUSORA (SARJETA 30X8CM MEIO-FIO 15X10CM X H=23CM), INCLUI ESCAVAÇÃO E ACERTO FAIXA 0,45M</t>
  </si>
  <si>
    <t>M³= 3,14*2+15,16*2*0,2*0,5= 9,31</t>
  </si>
  <si>
    <t>M³= 3,14+15,16*2*0,2= 9,20</t>
  </si>
  <si>
    <t>M=4</t>
  </si>
  <si>
    <t>PILAR EM CONCRETO APARENTE 20 MPa, INCLUSIVE ARMAÇÃO, FORMA PLASTIFICADA E DESFORMA</t>
  </si>
  <si>
    <t>ED-50842</t>
  </si>
  <si>
    <t>M³=2*4*0,15*0,3= 0,36</t>
  </si>
  <si>
    <t>VIGA DE 0,21 A 0,35 M DE LARGURA EM CONCRETO 20MPa, APARENTE, ARMAÇÃO, FORMA PLASTIFICADA, ESCORAMENTO E DESFORMA</t>
  </si>
  <si>
    <t>M²= 7,22*1,5= 10,83</t>
  </si>
  <si>
    <t>ALVENARIA DE VEDAÇÃO DE BLOCOS CERÂMICOS FURADOS NA VERTICAL DE 19X19X M2 
39 CM (ESPESSURA 19 CM) E ARGAMASSA DE ASSENTAMENTO COM PREPARO EM BET
ONEIRA. AF_12/2021</t>
  </si>
  <si>
    <t>ALVENARIA DE BLOCO DE CONCRETO CHEIO COM ARMAÇÃO, EM CONCRETO COM FCK 15MPA , ESP. 14CM, PARA REVESTIMENTO, INCLUSIVE ARGAMASSA PARA ASSENTAMENTO (DETALHE D - CADERNO SEDS)</t>
  </si>
  <si>
    <t>ED-48213</t>
  </si>
  <si>
    <t>5.1.2</t>
  </si>
  <si>
    <t>CERCA DE MOURÃO H = 2,80 M - MOURÃO PRÉ-FABRICADO DE CONCRETO PONTA VIRADA A CADA 2,50 M, 3 FIOS DE ARAME FARPADO E TELA GALVANIZADA # 2" FIO 12, INCLUSIVE FUNDAÇÃO</t>
  </si>
  <si>
    <t>TANQUE DE MÁRMORE SINTÉTICO DUPLO, CAPACIDADE 37 LITROS, INCLUSIVE ACESSÓRIOS DE FIXAÇÃO, VÁLVULA DE ESCOAMENTO DE METAL COM ACABAMENTO CROMADO, SIFÃO DE METAL TIPO COPO COM ACABAMENTO CROMADO, FORNECIMENTO E INSTALAÇÃO, EXCLUSIVE TORNEIRA</t>
  </si>
  <si>
    <t>UND</t>
  </si>
  <si>
    <t>ED-9156</t>
  </si>
  <si>
    <t>UND: 1</t>
  </si>
  <si>
    <t>FORNECIMENTO E ASSENTAMENTO DE TUBO PVC RÍGIDO SOLDÁVEL, ÁGUA FRIA, DN 50 MM (1.1/2"), INCLUSIVE CONEXÕES</t>
  </si>
  <si>
    <t>ED-50022</t>
  </si>
  <si>
    <t>M=15,16*2= 30,32</t>
  </si>
  <si>
    <t>M²</t>
  </si>
  <si>
    <t>P= 2*1=2</t>
  </si>
  <si>
    <t>ED-50222</t>
  </si>
  <si>
    <t>REGISTRO DE GAVETA, TIPO BASE, ROSCÁVEL 1.1/2" (PARA TUBO SOLDÁVEL OU PPR DN 50MM/CPVC DN 42MM), INCLUSIVE ACABAMENTO (PADRÃO MÉDIO) E CANOPLA CROMADOS</t>
  </si>
  <si>
    <t>ED-49995</t>
  </si>
  <si>
    <t>M³= 4,15*0,1= 0,41</t>
  </si>
  <si>
    <t>CONCRETO ESTRUTURAL, PREPARADO EM OBRA COM BETONEIRA, CONTROLE "A", COM FCK 20 MPA, BRITA Nº (1 E 2), CONSISTÊNCIA PARA VIBRAÇÃO (FABRICAÇÃO)</t>
  </si>
  <si>
    <t>ED-8486</t>
  </si>
  <si>
    <t>CORTE, DOBRA E MONTAGEM DE AÇO CA-60 DIÂMETRO (4,2MM A 5,0MM)</t>
  </si>
  <si>
    <t>KG</t>
  </si>
  <si>
    <t>ED-48297</t>
  </si>
  <si>
    <t>KG= 20*2*2*0,154= 12,32+10%= 13,55</t>
  </si>
  <si>
    <t>ED-50168</t>
  </si>
  <si>
    <t>M²= 10,83+4,15=14,90</t>
  </si>
  <si>
    <r>
      <t>m</t>
    </r>
    <r>
      <rPr>
        <b/>
        <sz val="10"/>
        <rFont val="Arial"/>
        <family val="2"/>
      </rPr>
      <t>²</t>
    </r>
  </si>
  <si>
    <t>M² = 4,15</t>
  </si>
  <si>
    <t>LAJE 10 CM MACIÇA DE CONCRETO 20 MPa, COM ARMAÇÃO, FORMA RESINADA, ESCORAMENTO E DESFORMA</t>
  </si>
  <si>
    <t>ED-50848</t>
  </si>
  <si>
    <t>1.1.1</t>
  </si>
  <si>
    <t>1.1.2</t>
  </si>
  <si>
    <t>ED-50273</t>
  </si>
  <si>
    <t>ED-50152</t>
  </si>
  <si>
    <t>ED-51110</t>
  </si>
  <si>
    <t>ED-51122</t>
  </si>
  <si>
    <t>2.1.1</t>
  </si>
  <si>
    <t>2.1.2</t>
  </si>
  <si>
    <t>ED-49722</t>
  </si>
  <si>
    <t>ED-50850</t>
  </si>
  <si>
    <t>ED-50730</t>
  </si>
  <si>
    <t>REVESTIMENTO COM ARGAMASSA EM CAMADA ÚNICA, APLICADO EM PAREDE, TRAÇO 1:3 (CIMENTO E AREIA), ESP. 20MM, APLICAÇÃO MANUAL, PREPARO MECÂNICO</t>
  </si>
  <si>
    <t>ED-50762</t>
  </si>
  <si>
    <t>ED-48386</t>
  </si>
  <si>
    <t>7.1.5</t>
  </si>
  <si>
    <t>7.1.6</t>
  </si>
  <si>
    <t>7.2.1</t>
  </si>
  <si>
    <t>7.2.4</t>
  </si>
  <si>
    <t>RO-41082</t>
  </si>
  <si>
    <t>ED-50416</t>
  </si>
  <si>
    <t>ED-48665</t>
  </si>
  <si>
    <t>GUIA DE MEIO-FIO, EM CONCRETO COM FCK 15MPA, MOLDADA IN-LOCO, SEÇÃO 15X45CM, FORMA EM MADEIRA, EXCLUSIVE SARJETA, INCLUSIVE ESCAVAÇÃO, APILOAMENTO E TRANSPORTE COM RETIRADA DO MATERIAL ESCAVADO (EM CAÇAMBA)</t>
  </si>
  <si>
    <t>ED-51141</t>
  </si>
  <si>
    <t>Data de preço: sinapi 04/2022, setop 04/2022 com desoneração</t>
  </si>
  <si>
    <t>8.0</t>
  </si>
  <si>
    <t>8.1</t>
  </si>
  <si>
    <t>8.1.1</t>
  </si>
  <si>
    <t>8.1.2</t>
  </si>
  <si>
    <t>8.2</t>
  </si>
  <si>
    <t>8.2.1</t>
  </si>
  <si>
    <t>8.2.2</t>
  </si>
  <si>
    <t>Local:  DISTRITO DE CAMPO ALEGRE, RUA PROJETADA (NASCENTE)</t>
  </si>
  <si>
    <t>A =  5,63% Despesas indiretas</t>
  </si>
  <si>
    <t>B = 5,00 %  Bonificação</t>
  </si>
  <si>
    <t>BDI = Calculado 20,00%</t>
  </si>
  <si>
    <t>BDI = Adotado 20,00%</t>
  </si>
  <si>
    <t>M= 15+12+15+12=54</t>
  </si>
  <si>
    <t>M= 60+28+13=101*2=202</t>
  </si>
  <si>
    <t>A= 354,63+189,5-60,6=483,53</t>
  </si>
  <si>
    <t>A=354,63+189,5=544,13</t>
  </si>
  <si>
    <t>M²= 91,55</t>
  </si>
  <si>
    <t>M=34,8+11,20+13,9+10,3+10,4+12,5+15,7+13,3=122,1</t>
  </si>
  <si>
    <t>M²= 37,85*2*2+0,6*2*0,8*2+7,22*1,5= 88,49</t>
  </si>
  <si>
    <t>M²= 8*2*1+0,6*2*0,8*2= 16,96</t>
  </si>
  <si>
    <t>M³= 7,22*0,15*0,20*2+37,85*0,2*0,3=  2,70</t>
  </si>
  <si>
    <t>A= 91,55+3,14= 94,69</t>
  </si>
  <si>
    <t>CAIXA D'AGUA EM CONCRETO ARMADO</t>
  </si>
  <si>
    <t>TELA DE ARAME GALVANIZADO DE 2' FIO N.12 BWG</t>
  </si>
  <si>
    <t>I2035</t>
  </si>
  <si>
    <t>SEINFRA</t>
  </si>
  <si>
    <t>PRAZO DA OBRA: 05 meses</t>
  </si>
  <si>
    <t>MÊS 4</t>
  </si>
  <si>
    <t>MÊS 5</t>
  </si>
  <si>
    <t>CENTO E VINTE E OITO MIL, CENTO E CINQUENTA E CINCO REAIS E TREZE CENTAVOS</t>
  </si>
  <si>
    <t>IBIRACATU-MG, 15 DE AGOSTO DE 2022</t>
  </si>
</sst>
</file>

<file path=xl/styles.xml><?xml version="1.0" encoding="utf-8"?>
<styleSheet xmlns="http://schemas.openxmlformats.org/spreadsheetml/2006/main">
  <numFmts count="22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&quot; &quot;;&quot; (&quot;#,##0.00&quot;)&quot;;&quot; -&quot;#&quot; &quot;;@&quot; &quot;"/>
    <numFmt numFmtId="166" formatCode="#,##0.00&quot; &quot;;&quot;-&quot;#,##0.00&quot; &quot;;&quot; -&quot;#&quot; &quot;;@&quot; &quot;"/>
    <numFmt numFmtId="167" formatCode="[$R$-416]&quot; &quot;#,##0.00;[Red]&quot;-&quot;[$R$-416]&quot; &quot;#,##0.00"/>
    <numFmt numFmtId="168" formatCode="_-* #,##0.00\ _€_-;\-* #,##0.00\ _€_-;_-* &quot;-&quot;??\ _€_-;_-@_-"/>
    <numFmt numFmtId="169" formatCode="#\,##0.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\$#."/>
    <numFmt numFmtId="173" formatCode="#.00"/>
    <numFmt numFmtId="174" formatCode="0.00_)"/>
    <numFmt numFmtId="175" formatCode="%#.00"/>
    <numFmt numFmtId="176" formatCode="#\,##0.00"/>
    <numFmt numFmtId="177" formatCode="#,"/>
    <numFmt numFmtId="178" formatCode="_(* #,##0_);_(* \(#,##0\);_(* &quot;-&quot;_);_(@_)"/>
    <numFmt numFmtId="179" formatCode="&quot;BDI&quot;\ \=\ #.0\ %"/>
    <numFmt numFmtId="180" formatCode="&quot;R$&quot;\ #,##0.00"/>
    <numFmt numFmtId="181" formatCode="0.00;[Red]0.00"/>
    <numFmt numFmtId="182" formatCode="&quot;R$ &quot;#,##0.00"/>
    <numFmt numFmtId="183" formatCode="&quot;R$&quot;\ #,##0.00;[Red]&quot;R$&quot;\ #,##0.00"/>
  </numFmts>
  <fonts count="54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1"/>
      <color rgb="FF000000"/>
      <name val="Arial"/>
      <family val="2"/>
    </font>
    <font>
      <sz val="16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1"/>
      <color indexed="12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color indexed="8"/>
      <name val="MS Sans Serif"/>
      <family val="2"/>
    </font>
    <font>
      <sz val="1"/>
      <color indexed="8"/>
      <name val="Courier"/>
      <family val="3"/>
    </font>
    <font>
      <u/>
      <sz val="6"/>
      <color indexed="36"/>
      <name val="MS Sans Serif"/>
      <family val="2"/>
    </font>
    <font>
      <sz val="8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i/>
      <sz val="16"/>
      <name val="Helv"/>
    </font>
    <font>
      <b/>
      <sz val="14"/>
      <name val="Arial"/>
      <family val="2"/>
    </font>
    <font>
      <sz val="1"/>
      <color indexed="1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</font>
    <font>
      <b/>
      <sz val="16"/>
      <name val="Arial"/>
      <family val="2"/>
    </font>
    <font>
      <sz val="10"/>
      <name val="Arial"/>
    </font>
    <font>
      <sz val="10"/>
      <name val="Arial1"/>
    </font>
    <font>
      <sz val="10"/>
      <name val="Liberation Sans Narrow"/>
    </font>
    <font>
      <b/>
      <sz val="9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rgb="FF000000"/>
      <name val="Times New Roman"/>
      <family val="1"/>
    </font>
    <font>
      <b/>
      <sz val="8"/>
      <name val="Arial"/>
      <family val="2"/>
    </font>
    <font>
      <sz val="8"/>
      <color rgb="FF000000"/>
      <name val="Arial"/>
      <family val="2"/>
    </font>
    <font>
      <sz val="12"/>
      <color rgb="FF000000"/>
      <name val="Arial"/>
      <family val="2"/>
    </font>
    <font>
      <b/>
      <sz val="1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09">
    <xf numFmtId="0" fontId="0" fillId="0" borderId="0"/>
    <xf numFmtId="0" fontId="14" fillId="0" borderId="0" applyNumberFormat="0" applyBorder="0" applyProtection="0"/>
    <xf numFmtId="0" fontId="14" fillId="0" borderId="0" applyNumberFormat="0" applyBorder="0" applyProtection="0"/>
    <xf numFmtId="165" fontId="14" fillId="0" borderId="0" applyBorder="0" applyProtection="0"/>
    <xf numFmtId="165" fontId="14" fillId="0" borderId="0" applyBorder="0" applyProtection="0"/>
    <xf numFmtId="0" fontId="15" fillId="0" borderId="0" applyNumberFormat="0" applyBorder="0" applyProtection="0"/>
    <xf numFmtId="0" fontId="14" fillId="0" borderId="0" applyNumberFormat="0" applyBorder="0" applyProtection="0"/>
    <xf numFmtId="166" fontId="15" fillId="0" borderId="0" applyBorder="0" applyProtection="0"/>
    <xf numFmtId="0" fontId="16" fillId="0" borderId="0" applyNumberFormat="0" applyBorder="0" applyProtection="0">
      <alignment horizontal="center"/>
    </xf>
    <xf numFmtId="0" fontId="16" fillId="0" borderId="0" applyNumberFormat="0" applyBorder="0" applyProtection="0">
      <alignment horizontal="center" textRotation="90"/>
    </xf>
    <xf numFmtId="0" fontId="11" fillId="0" borderId="0"/>
    <xf numFmtId="9" fontId="11" fillId="0" borderId="0" applyFont="0" applyFill="0" applyBorder="0" applyAlignment="0" applyProtection="0"/>
    <xf numFmtId="0" fontId="17" fillId="0" borderId="0" applyNumberFormat="0" applyBorder="0" applyProtection="0"/>
    <xf numFmtId="167" fontId="17" fillId="0" borderId="0" applyBorder="0" applyProtection="0"/>
    <xf numFmtId="164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165" fontId="14" fillId="0" borderId="0" applyBorder="0" applyProtection="0"/>
    <xf numFmtId="0" fontId="11" fillId="0" borderId="0"/>
    <xf numFmtId="0" fontId="11" fillId="0" borderId="0"/>
    <xf numFmtId="0" fontId="11" fillId="0" borderId="0"/>
    <xf numFmtId="0" fontId="18" fillId="0" borderId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0" fillId="0" borderId="0"/>
    <xf numFmtId="0" fontId="9" fillId="0" borderId="0"/>
    <xf numFmtId="0" fontId="21" fillId="0" borderId="0"/>
    <xf numFmtId="164" fontId="13" fillId="0" borderId="0" applyFont="0" applyFill="0" applyBorder="0" applyAlignment="0" applyProtection="0"/>
    <xf numFmtId="0" fontId="18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5" fillId="0" borderId="0" applyNumberFormat="0" applyBorder="0" applyProtection="0"/>
    <xf numFmtId="0" fontId="22" fillId="0" borderId="0" applyNumberFormat="0" applyFill="0" applyBorder="0" applyAlignment="0" applyProtection="0">
      <alignment vertical="top"/>
      <protection locked="0"/>
    </xf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23" fillId="0" borderId="0"/>
    <xf numFmtId="0" fontId="20" fillId="0" borderId="0"/>
    <xf numFmtId="0" fontId="8" fillId="0" borderId="0"/>
    <xf numFmtId="9" fontId="18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7" fillId="0" borderId="0"/>
    <xf numFmtId="43" fontId="7" fillId="0" borderId="0" applyFont="0" applyFill="0" applyBorder="0" applyAlignment="0" applyProtection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164" fontId="11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26" fillId="0" borderId="0"/>
    <xf numFmtId="9" fontId="25" fillId="0" borderId="0" applyFont="0" applyFill="0" applyBorder="0" applyAlignment="0" applyProtection="0"/>
    <xf numFmtId="0" fontId="27" fillId="0" borderId="0"/>
    <xf numFmtId="168" fontId="11" fillId="0" borderId="0" applyFont="0" applyFill="0" applyBorder="0" applyAlignment="0" applyProtection="0"/>
    <xf numFmtId="169" fontId="28" fillId="0" borderId="0">
      <protection locked="0"/>
    </xf>
    <xf numFmtId="0" fontId="12" fillId="5" borderId="13" applyFill="0" applyBorder="0" applyAlignment="0" applyProtection="0">
      <alignment vertical="center"/>
      <protection locked="0"/>
    </xf>
    <xf numFmtId="170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2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173" fontId="28" fillId="0" borderId="0">
      <protection locked="0"/>
    </xf>
    <xf numFmtId="173" fontId="28" fillId="0" borderId="0"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38" fontId="30" fillId="2" borderId="0" applyNumberFormat="0" applyBorder="0" applyAlignment="0" applyProtection="0"/>
    <xf numFmtId="0" fontId="28" fillId="0" borderId="0">
      <protection locked="0"/>
    </xf>
    <xf numFmtId="0" fontId="28" fillId="0" borderId="0">
      <protection locked="0"/>
    </xf>
    <xf numFmtId="0" fontId="31" fillId="0" borderId="0"/>
    <xf numFmtId="10" fontId="30" fillId="6" borderId="1" applyNumberFormat="0" applyBorder="0" applyAlignment="0" applyProtection="0"/>
    <xf numFmtId="0" fontId="11" fillId="0" borderId="0">
      <alignment horizontal="centerContinuous" vertical="justify"/>
    </xf>
    <xf numFmtId="0" fontId="32" fillId="0" borderId="0" applyAlignment="0">
      <alignment horizontal="center"/>
    </xf>
    <xf numFmtId="174" fontId="33" fillId="0" borderId="0"/>
    <xf numFmtId="0" fontId="34" fillId="0" borderId="0">
      <alignment horizontal="left" vertical="center" indent="12"/>
    </xf>
    <xf numFmtId="0" fontId="30" fillId="0" borderId="13" applyBorder="0">
      <alignment horizontal="left" vertical="center" wrapText="1" indent="2"/>
      <protection locked="0"/>
    </xf>
    <xf numFmtId="0" fontId="30" fillId="0" borderId="13" applyBorder="0">
      <alignment horizontal="left" vertical="center" wrapText="1" indent="3"/>
      <protection locked="0"/>
    </xf>
    <xf numFmtId="10" fontId="11" fillId="0" borderId="0" applyFont="0" applyFill="0" applyBorder="0" applyAlignment="0" applyProtection="0"/>
    <xf numFmtId="175" fontId="28" fillId="0" borderId="0">
      <protection locked="0"/>
    </xf>
    <xf numFmtId="175" fontId="28" fillId="0" borderId="0">
      <protection locked="0"/>
    </xf>
    <xf numFmtId="176" fontId="28" fillId="0" borderId="0">
      <protection locked="0"/>
    </xf>
    <xf numFmtId="38" fontId="24" fillId="0" borderId="0" applyFont="0" applyFill="0" applyBorder="0" applyAlignment="0" applyProtection="0"/>
    <xf numFmtId="177" fontId="35" fillId="0" borderId="0">
      <protection locked="0"/>
    </xf>
    <xf numFmtId="178" fontId="25" fillId="0" borderId="0" applyFont="0" applyFill="0" applyBorder="0" applyAlignment="0" applyProtection="0"/>
    <xf numFmtId="0" fontId="24" fillId="0" borderId="0"/>
    <xf numFmtId="0" fontId="36" fillId="0" borderId="0">
      <protection locked="0"/>
    </xf>
    <xf numFmtId="0" fontId="36" fillId="0" borderId="0">
      <protection locked="0"/>
    </xf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7" fillId="0" borderId="0"/>
    <xf numFmtId="164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1" fillId="0" borderId="0"/>
    <xf numFmtId="0" fontId="39" fillId="0" borderId="0"/>
    <xf numFmtId="0" fontId="11" fillId="0" borderId="0"/>
    <xf numFmtId="164" fontId="11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18" fillId="0" borderId="0" applyFont="0" applyFill="0" applyBorder="0" applyAlignment="0" applyProtection="0"/>
  </cellStyleXfs>
  <cellXfs count="308">
    <xf numFmtId="0" fontId="0" fillId="0" borderId="0" xfId="0"/>
    <xf numFmtId="0" fontId="11" fillId="0" borderId="12" xfId="0" applyFont="1" applyFill="1" applyBorder="1" applyAlignment="1">
      <alignment horizontal="center" vertical="center" wrapText="1"/>
    </xf>
    <xf numFmtId="0" fontId="12" fillId="0" borderId="0" xfId="10" applyFont="1" applyFill="1" applyBorder="1" applyAlignment="1">
      <alignment horizontal="center" vertical="center" wrapText="1"/>
    </xf>
    <xf numFmtId="0" fontId="12" fillId="0" borderId="0" xfId="10" applyFont="1" applyFill="1" applyBorder="1" applyAlignment="1">
      <alignment horizontal="center" wrapText="1"/>
    </xf>
    <xf numFmtId="0" fontId="11" fillId="0" borderId="0" xfId="10" applyFont="1" applyFill="1" applyBorder="1" applyAlignment="1">
      <alignment horizontal="left" vertical="center" wrapText="1"/>
    </xf>
    <xf numFmtId="0" fontId="11" fillId="0" borderId="0" xfId="10" applyFont="1" applyFill="1" applyBorder="1" applyAlignment="1">
      <alignment vertical="center" wrapText="1"/>
    </xf>
    <xf numFmtId="0" fontId="11" fillId="0" borderId="0" xfId="10" applyFont="1" applyFill="1" applyBorder="1" applyAlignment="1">
      <alignment vertical="center"/>
    </xf>
    <xf numFmtId="0" fontId="11" fillId="0" borderId="0" xfId="10" applyFont="1" applyFill="1" applyAlignment="1">
      <alignment horizontal="center" vertical="center"/>
    </xf>
    <xf numFmtId="0" fontId="11" fillId="0" borderId="0" xfId="10" applyFont="1" applyFill="1" applyAlignment="1">
      <alignment horizontal="center"/>
    </xf>
    <xf numFmtId="0" fontId="11" fillId="0" borderId="0" xfId="10" applyFont="1" applyFill="1" applyAlignment="1">
      <alignment horizontal="left" vertical="center"/>
    </xf>
    <xf numFmtId="0" fontId="11" fillId="0" borderId="0" xfId="10" applyFont="1" applyAlignment="1">
      <alignment vertical="center"/>
    </xf>
    <xf numFmtId="0" fontId="12" fillId="0" borderId="0" xfId="10" applyFont="1" applyFill="1" applyBorder="1" applyAlignment="1">
      <alignment vertical="center"/>
    </xf>
    <xf numFmtId="0" fontId="11" fillId="0" borderId="0" xfId="10" applyFont="1" applyFill="1" applyBorder="1" applyAlignment="1">
      <alignment horizontal="center"/>
    </xf>
    <xf numFmtId="0" fontId="11" fillId="0" borderId="0" xfId="10" applyFont="1" applyFill="1" applyBorder="1" applyAlignment="1">
      <alignment horizontal="left" vertical="center"/>
    </xf>
    <xf numFmtId="0" fontId="12" fillId="0" borderId="1" xfId="10" applyFont="1" applyFill="1" applyBorder="1" applyAlignment="1">
      <alignment horizontal="center" vertical="center" wrapText="1"/>
    </xf>
    <xf numFmtId="165" fontId="40" fillId="0" borderId="1" xfId="4" applyFont="1" applyFill="1" applyBorder="1" applyAlignment="1">
      <alignment horizontal="center" vertical="center" wrapText="1"/>
    </xf>
    <xf numFmtId="164" fontId="11" fillId="0" borderId="0" xfId="26" applyFont="1" applyFill="1" applyAlignment="1">
      <alignment vertical="center"/>
    </xf>
    <xf numFmtId="164" fontId="11" fillId="0" borderId="0" xfId="26" applyFont="1" applyFill="1" applyAlignment="1">
      <alignment horizontal="center" vertical="center"/>
    </xf>
    <xf numFmtId="164" fontId="11" fillId="0" borderId="0" xfId="26" applyFont="1" applyFill="1" applyBorder="1" applyAlignment="1">
      <alignment vertical="center"/>
    </xf>
    <xf numFmtId="164" fontId="11" fillId="0" borderId="0" xfId="26" applyFont="1" applyFill="1" applyBorder="1" applyAlignment="1">
      <alignment horizontal="center" vertical="center"/>
    </xf>
    <xf numFmtId="164" fontId="12" fillId="2" borderId="1" xfId="26" applyFont="1" applyFill="1" applyBorder="1" applyAlignment="1">
      <alignment vertical="center"/>
    </xf>
    <xf numFmtId="164" fontId="12" fillId="3" borderId="1" xfId="26" applyFont="1" applyFill="1" applyBorder="1" applyAlignment="1">
      <alignment vertical="center"/>
    </xf>
    <xf numFmtId="164" fontId="11" fillId="2" borderId="1" xfId="26" applyFont="1" applyFill="1" applyBorder="1" applyAlignment="1">
      <alignment vertical="center"/>
    </xf>
    <xf numFmtId="164" fontId="11" fillId="0" borderId="0" xfId="26" applyFont="1" applyFill="1" applyBorder="1" applyAlignment="1">
      <alignment vertical="center" wrapText="1"/>
    </xf>
    <xf numFmtId="164" fontId="11" fillId="0" borderId="0" xfId="26" applyFont="1" applyFill="1" applyBorder="1" applyAlignment="1">
      <alignment horizontal="center" vertical="center" wrapText="1"/>
    </xf>
    <xf numFmtId="164" fontId="12" fillId="0" borderId="0" xfId="26" applyFont="1" applyFill="1" applyBorder="1" applyAlignment="1">
      <alignment horizontal="center" vertical="center"/>
    </xf>
    <xf numFmtId="164" fontId="12" fillId="0" borderId="0" xfId="26" applyFont="1" applyFill="1" applyBorder="1" applyAlignment="1">
      <alignment vertical="center"/>
    </xf>
    <xf numFmtId="164" fontId="12" fillId="0" borderId="1" xfId="26" applyFont="1" applyFill="1" applyBorder="1" applyAlignment="1">
      <alignment horizontal="center" vertical="center"/>
    </xf>
    <xf numFmtId="0" fontId="11" fillId="2" borderId="1" xfId="10" applyFont="1" applyFill="1" applyBorder="1" applyAlignment="1">
      <alignment vertical="center"/>
    </xf>
    <xf numFmtId="164" fontId="11" fillId="0" borderId="1" xfId="14" applyFont="1" applyFill="1" applyBorder="1" applyAlignment="1">
      <alignment horizontal="right" vertical="center"/>
    </xf>
    <xf numFmtId="0" fontId="11" fillId="4" borderId="0" xfId="10" applyFont="1" applyFill="1" applyAlignment="1">
      <alignment vertical="center"/>
    </xf>
    <xf numFmtId="0" fontId="11" fillId="0" borderId="0" xfId="10" applyFont="1" applyFill="1" applyBorder="1" applyAlignment="1">
      <alignment horizontal="center" vertical="center"/>
    </xf>
    <xf numFmtId="164" fontId="11" fillId="0" borderId="0" xfId="14" applyFont="1" applyFill="1" applyAlignment="1">
      <alignment vertical="center"/>
    </xf>
    <xf numFmtId="164" fontId="11" fillId="0" borderId="0" xfId="14" applyFont="1" applyFill="1" applyBorder="1" applyAlignment="1">
      <alignment vertical="center"/>
    </xf>
    <xf numFmtId="164" fontId="12" fillId="2" borderId="1" xfId="14" applyFont="1" applyFill="1" applyBorder="1" applyAlignment="1">
      <alignment vertical="center"/>
    </xf>
    <xf numFmtId="164" fontId="12" fillId="0" borderId="0" xfId="14" applyFont="1" applyFill="1" applyBorder="1" applyAlignment="1">
      <alignment vertical="center"/>
    </xf>
    <xf numFmtId="0" fontId="12" fillId="0" borderId="13" xfId="10" applyFont="1" applyFill="1" applyBorder="1" applyAlignment="1">
      <alignment vertical="center" wrapText="1"/>
    </xf>
    <xf numFmtId="0" fontId="12" fillId="0" borderId="10" xfId="10" applyFont="1" applyFill="1" applyBorder="1" applyAlignment="1">
      <alignment vertical="center" wrapText="1"/>
    </xf>
    <xf numFmtId="0" fontId="12" fillId="0" borderId="14" xfId="10" applyFont="1" applyFill="1" applyBorder="1" applyAlignment="1">
      <alignment horizontal="right" vertical="center" wrapText="1"/>
    </xf>
    <xf numFmtId="49" fontId="12" fillId="2" borderId="13" xfId="10" applyNumberFormat="1" applyFont="1" applyFill="1" applyBorder="1" applyAlignment="1">
      <alignment vertical="center"/>
    </xf>
    <xf numFmtId="49" fontId="12" fillId="2" borderId="10" xfId="10" applyNumberFormat="1" applyFont="1" applyFill="1" applyBorder="1" applyAlignment="1">
      <alignment vertical="center"/>
    </xf>
    <xf numFmtId="0" fontId="11" fillId="0" borderId="6" xfId="10" applyFont="1" applyFill="1" applyBorder="1" applyAlignment="1">
      <alignment vertical="center" wrapText="1"/>
    </xf>
    <xf numFmtId="0" fontId="19" fillId="0" borderId="6" xfId="10" applyFont="1" applyFill="1" applyBorder="1" applyAlignment="1">
      <alignment vertical="center" wrapText="1"/>
    </xf>
    <xf numFmtId="164" fontId="11" fillId="0" borderId="1" xfId="14" applyFont="1" applyFill="1" applyBorder="1" applyAlignment="1">
      <alignment vertical="center"/>
    </xf>
    <xf numFmtId="164" fontId="12" fillId="0" borderId="1" xfId="14" applyFont="1" applyFill="1" applyBorder="1" applyAlignment="1">
      <alignment vertical="center" wrapText="1"/>
    </xf>
    <xf numFmtId="49" fontId="12" fillId="3" borderId="2" xfId="10" applyNumberFormat="1" applyFont="1" applyFill="1" applyBorder="1" applyAlignment="1">
      <alignment horizontal="center" vertical="center" wrapText="1"/>
    </xf>
    <xf numFmtId="164" fontId="12" fillId="3" borderId="11" xfId="26" applyFont="1" applyFill="1" applyBorder="1" applyAlignment="1">
      <alignment horizontal="center" vertical="center" wrapText="1"/>
    </xf>
    <xf numFmtId="4" fontId="12" fillId="3" borderId="2" xfId="10" applyNumberFormat="1" applyFont="1" applyFill="1" applyBorder="1" applyAlignment="1">
      <alignment horizontal="center" vertical="center" wrapText="1"/>
    </xf>
    <xf numFmtId="4" fontId="12" fillId="3" borderId="3" xfId="10" applyNumberFormat="1" applyFont="1" applyFill="1" applyBorder="1" applyAlignment="1">
      <alignment horizontal="center" vertical="center" wrapText="1"/>
    </xf>
    <xf numFmtId="0" fontId="11" fillId="0" borderId="0" xfId="10" applyFont="1" applyFill="1" applyBorder="1" applyAlignment="1">
      <alignment horizontal="center" vertical="center" wrapText="1"/>
    </xf>
    <xf numFmtId="49" fontId="12" fillId="3" borderId="9" xfId="1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79" fontId="12" fillId="0" borderId="0" xfId="10" applyNumberFormat="1" applyFont="1" applyFill="1" applyBorder="1" applyAlignment="1">
      <alignment horizontal="right" vertical="center" indent="1"/>
    </xf>
    <xf numFmtId="180" fontId="12" fillId="0" borderId="1" xfId="26" applyNumberFormat="1" applyFont="1" applyFill="1" applyBorder="1" applyAlignment="1">
      <alignment horizontal="right" vertical="center" indent="1"/>
    </xf>
    <xf numFmtId="0" fontId="11" fillId="0" borderId="12" xfId="0" applyFont="1" applyFill="1" applyBorder="1" applyAlignment="1">
      <alignment horizontal="left" vertical="center" wrapText="1"/>
    </xf>
    <xf numFmtId="164" fontId="12" fillId="0" borderId="0" xfId="26" applyFont="1" applyFill="1" applyBorder="1" applyAlignment="1">
      <alignment horizontal="center" vertical="center" wrapText="1"/>
    </xf>
    <xf numFmtId="0" fontId="11" fillId="0" borderId="1" xfId="236" applyFont="1" applyFill="1" applyBorder="1" applyAlignment="1">
      <alignment horizontal="left" vertical="center" wrapText="1"/>
    </xf>
    <xf numFmtId="0" fontId="11" fillId="0" borderId="1" xfId="10" applyFont="1" applyFill="1" applyBorder="1" applyAlignment="1">
      <alignment horizontal="left" vertical="center" wrapText="1"/>
    </xf>
    <xf numFmtId="0" fontId="11" fillId="0" borderId="1" xfId="10" applyFont="1" applyFill="1" applyBorder="1" applyAlignment="1">
      <alignment horizontal="center" vertical="center" wrapText="1"/>
    </xf>
    <xf numFmtId="0" fontId="12" fillId="0" borderId="1" xfId="10" applyFont="1" applyFill="1" applyBorder="1" applyAlignment="1">
      <alignment horizontal="left" vertical="center" wrapText="1"/>
    </xf>
    <xf numFmtId="0" fontId="11" fillId="0" borderId="1" xfId="10" applyFont="1" applyFill="1" applyBorder="1" applyAlignment="1">
      <alignment horizontal="left" vertical="center"/>
    </xf>
    <xf numFmtId="0" fontId="11" fillId="0" borderId="1" xfId="10" applyFont="1" applyFill="1" applyBorder="1" applyAlignment="1">
      <alignment horizontal="center" vertical="center"/>
    </xf>
    <xf numFmtId="0" fontId="12" fillId="2" borderId="1" xfId="10" applyFont="1" applyFill="1" applyBorder="1" applyAlignment="1">
      <alignment vertical="center"/>
    </xf>
    <xf numFmtId="0" fontId="12" fillId="0" borderId="0" xfId="10" applyFont="1" applyFill="1" applyBorder="1" applyAlignment="1">
      <alignment horizontal="left" vertical="center"/>
    </xf>
    <xf numFmtId="0" fontId="12" fillId="0" borderId="0" xfId="10" applyFont="1" applyFill="1" applyBorder="1" applyAlignment="1">
      <alignment horizontal="center"/>
    </xf>
    <xf numFmtId="0" fontId="12" fillId="0" borderId="0" xfId="10" applyFont="1" applyFill="1" applyBorder="1" applyAlignment="1">
      <alignment horizontal="center" vertical="center"/>
    </xf>
    <xf numFmtId="0" fontId="12" fillId="0" borderId="1" xfId="10" applyFont="1" applyFill="1" applyBorder="1" applyAlignment="1">
      <alignment horizontal="left" vertical="center"/>
    </xf>
    <xf numFmtId="0" fontId="12" fillId="0" borderId="1" xfId="10" applyFont="1" applyFill="1" applyBorder="1" applyAlignment="1">
      <alignment horizontal="center" vertical="center"/>
    </xf>
    <xf numFmtId="43" fontId="12" fillId="0" borderId="1" xfId="10" applyNumberFormat="1" applyFont="1" applyFill="1" applyBorder="1" applyAlignment="1">
      <alignment vertical="center"/>
    </xf>
    <xf numFmtId="0" fontId="12" fillId="2" borderId="1" xfId="10" applyFont="1" applyFill="1" applyBorder="1" applyAlignment="1">
      <alignment horizontal="center" vertical="center"/>
    </xf>
    <xf numFmtId="0" fontId="12" fillId="0" borderId="1" xfId="10" applyFont="1" applyFill="1" applyBorder="1" applyAlignment="1">
      <alignment vertical="center"/>
    </xf>
    <xf numFmtId="0" fontId="11" fillId="0" borderId="1" xfId="10" applyFont="1" applyFill="1" applyBorder="1" applyAlignment="1">
      <alignment vertical="center"/>
    </xf>
    <xf numFmtId="0" fontId="12" fillId="0" borderId="1" xfId="10" applyFont="1" applyFill="1" applyBorder="1" applyAlignment="1">
      <alignment vertical="center" wrapText="1"/>
    </xf>
    <xf numFmtId="0" fontId="11" fillId="4" borderId="1" xfId="10" applyFont="1" applyFill="1" applyBorder="1" applyAlignment="1">
      <alignment horizontal="center" vertical="center"/>
    </xf>
    <xf numFmtId="0" fontId="11" fillId="0" borderId="0" xfId="10" applyFont="1" applyFill="1" applyAlignment="1">
      <alignment vertical="center"/>
    </xf>
    <xf numFmtId="0" fontId="11" fillId="0" borderId="1" xfId="242" applyFont="1" applyFill="1" applyBorder="1" applyAlignment="1">
      <alignment horizontal="center" vertical="center"/>
    </xf>
    <xf numFmtId="10" fontId="12" fillId="0" borderId="1" xfId="26" applyNumberFormat="1" applyFont="1" applyFill="1" applyBorder="1" applyAlignment="1">
      <alignment vertical="center"/>
    </xf>
    <xf numFmtId="181" fontId="41" fillId="0" borderId="15" xfId="0" applyNumberFormat="1" applyFont="1" applyFill="1" applyBorder="1" applyAlignment="1">
      <alignment horizontal="center" vertical="center"/>
    </xf>
    <xf numFmtId="181" fontId="41" fillId="0" borderId="15" xfId="0" applyNumberFormat="1" applyFont="1" applyFill="1" applyBorder="1" applyAlignment="1">
      <alignment horizontal="center" vertical="center" wrapText="1"/>
    </xf>
    <xf numFmtId="0" fontId="41" fillId="0" borderId="15" xfId="0" applyFont="1" applyFill="1" applyBorder="1" applyAlignment="1">
      <alignment horizontal="center" vertical="top" wrapText="1"/>
    </xf>
    <xf numFmtId="164" fontId="11" fillId="0" borderId="1" xfId="14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0" fillId="7" borderId="9" xfId="0" applyFill="1" applyBorder="1" applyAlignment="1"/>
    <xf numFmtId="0" fontId="0" fillId="7" borderId="16" xfId="0" applyFill="1" applyBorder="1" applyAlignment="1"/>
    <xf numFmtId="0" fontId="0" fillId="7" borderId="16" xfId="0" applyFill="1" applyBorder="1" applyAlignment="1">
      <alignment wrapText="1"/>
    </xf>
    <xf numFmtId="0" fontId="0" fillId="7" borderId="17" xfId="0" applyFill="1" applyBorder="1" applyAlignment="1"/>
    <xf numFmtId="0" fontId="0" fillId="7" borderId="0" xfId="0" applyFill="1"/>
    <xf numFmtId="0" fontId="0" fillId="7" borderId="0" xfId="0" applyFill="1" applyAlignment="1"/>
    <xf numFmtId="0" fontId="0" fillId="7" borderId="0" xfId="0" applyFill="1" applyAlignment="1">
      <alignment wrapText="1"/>
    </xf>
    <xf numFmtId="0" fontId="12" fillId="7" borderId="18" xfId="0" applyFont="1" applyFill="1" applyBorder="1" applyAlignment="1">
      <alignment horizontal="centerContinuous" vertical="center"/>
    </xf>
    <xf numFmtId="0" fontId="12" fillId="7" borderId="2" xfId="0" applyFont="1" applyFill="1" applyBorder="1" applyAlignment="1">
      <alignment horizontal="centerContinuous" vertical="center"/>
    </xf>
    <xf numFmtId="0" fontId="12" fillId="7" borderId="3" xfId="0" applyFont="1" applyFill="1" applyBorder="1" applyAlignment="1">
      <alignment horizontal="centerContinuous" vertical="center"/>
    </xf>
    <xf numFmtId="0" fontId="12" fillId="7" borderId="19" xfId="0" applyFont="1" applyFill="1" applyBorder="1" applyAlignment="1">
      <alignment horizontal="left" vertical="center"/>
    </xf>
    <xf numFmtId="0" fontId="12" fillId="7" borderId="21" xfId="0" applyFont="1" applyFill="1" applyBorder="1" applyAlignment="1">
      <alignment horizontal="left" vertical="center"/>
    </xf>
    <xf numFmtId="0" fontId="12" fillId="7" borderId="22" xfId="0" applyFont="1" applyFill="1" applyBorder="1" applyAlignment="1">
      <alignment horizontal="left" vertical="center"/>
    </xf>
    <xf numFmtId="0" fontId="12" fillId="7" borderId="23" xfId="0" applyFont="1" applyFill="1" applyBorder="1" applyAlignment="1">
      <alignment horizontal="left" vertical="center"/>
    </xf>
    <xf numFmtId="182" fontId="12" fillId="7" borderId="23" xfId="0" applyNumberFormat="1" applyFont="1" applyFill="1" applyBorder="1" applyAlignment="1">
      <alignment horizontal="left" vertical="center"/>
    </xf>
    <xf numFmtId="0" fontId="12" fillId="7" borderId="24" xfId="0" applyFont="1" applyFill="1" applyBorder="1" applyAlignment="1">
      <alignment vertical="center"/>
    </xf>
    <xf numFmtId="0" fontId="12" fillId="7" borderId="12" xfId="0" applyFont="1" applyFill="1" applyBorder="1" applyAlignment="1">
      <alignment horizontal="left" vertical="center"/>
    </xf>
    <xf numFmtId="0" fontId="12" fillId="7" borderId="25" xfId="0" applyFont="1" applyFill="1" applyBorder="1" applyAlignment="1">
      <alignment horizontal="left" vertical="center"/>
    </xf>
    <xf numFmtId="0" fontId="12" fillId="7" borderId="26" xfId="0" applyFont="1" applyFill="1" applyBorder="1" applyAlignment="1">
      <alignment horizontal="left" vertical="center"/>
    </xf>
    <xf numFmtId="0" fontId="12" fillId="7" borderId="27" xfId="0" applyFont="1" applyFill="1" applyBorder="1" applyAlignment="1">
      <alignment horizontal="left" vertical="center"/>
    </xf>
    <xf numFmtId="0" fontId="12" fillId="7" borderId="28" xfId="0" applyFont="1" applyFill="1" applyBorder="1" applyAlignment="1">
      <alignment horizontal="left" vertical="center"/>
    </xf>
    <xf numFmtId="0" fontId="12" fillId="7" borderId="29" xfId="0" applyFont="1" applyFill="1" applyBorder="1" applyAlignment="1">
      <alignment horizontal="left" vertical="center"/>
    </xf>
    <xf numFmtId="0" fontId="12" fillId="7" borderId="30" xfId="0" applyFont="1" applyFill="1" applyBorder="1" applyAlignment="1">
      <alignment horizontal="left" vertical="center"/>
    </xf>
    <xf numFmtId="0" fontId="12" fillId="7" borderId="31" xfId="0" applyFont="1" applyFill="1" applyBorder="1" applyAlignment="1">
      <alignment horizontal="center" vertical="center"/>
    </xf>
    <xf numFmtId="0" fontId="12" fillId="7" borderId="32" xfId="0" applyFont="1" applyFill="1" applyBorder="1" applyAlignment="1">
      <alignment horizontal="center" vertical="center"/>
    </xf>
    <xf numFmtId="0" fontId="12" fillId="7" borderId="22" xfId="0" applyFont="1" applyFill="1" applyBorder="1" applyAlignment="1">
      <alignment horizontal="center" vertical="center"/>
    </xf>
    <xf numFmtId="0" fontId="12" fillId="7" borderId="32" xfId="0" applyFont="1" applyFill="1" applyBorder="1" applyAlignment="1">
      <alignment horizontal="center" vertical="center" wrapText="1"/>
    </xf>
    <xf numFmtId="0" fontId="12" fillId="7" borderId="33" xfId="0" applyFont="1" applyFill="1" applyBorder="1" applyAlignment="1">
      <alignment horizontal="center" vertical="center"/>
    </xf>
    <xf numFmtId="0" fontId="42" fillId="0" borderId="34" xfId="0" applyFont="1" applyBorder="1" applyAlignment="1">
      <alignment horizontal="centerContinuous" vertical="center" wrapText="1"/>
    </xf>
    <xf numFmtId="0" fontId="42" fillId="0" borderId="35" xfId="0" applyFont="1" applyBorder="1" applyAlignment="1">
      <alignment horizontal="left" vertical="center" wrapText="1"/>
    </xf>
    <xf numFmtId="49" fontId="43" fillId="7" borderId="36" xfId="0" applyNumberFormat="1" applyFont="1" applyFill="1" applyBorder="1" applyAlignment="1">
      <alignment horizontal="center" vertical="top" wrapText="1"/>
    </xf>
    <xf numFmtId="10" fontId="42" fillId="7" borderId="36" xfId="0" applyNumberFormat="1" applyFont="1" applyFill="1" applyBorder="1" applyAlignment="1">
      <alignment vertical="top" wrapText="1"/>
    </xf>
    <xf numFmtId="10" fontId="43" fillId="7" borderId="36" xfId="0" applyNumberFormat="1" applyFont="1" applyFill="1" applyBorder="1" applyAlignment="1">
      <alignment vertical="top" wrapText="1"/>
    </xf>
    <xf numFmtId="10" fontId="43" fillId="7" borderId="36" xfId="14" applyNumberFormat="1" applyFont="1" applyFill="1" applyBorder="1" applyAlignment="1">
      <alignment vertical="top" wrapText="1"/>
    </xf>
    <xf numFmtId="10" fontId="43" fillId="7" borderId="37" xfId="0" applyNumberFormat="1" applyFont="1" applyFill="1" applyBorder="1" applyAlignment="1">
      <alignment vertical="top" wrapText="1"/>
    </xf>
    <xf numFmtId="0" fontId="42" fillId="0" borderId="38" xfId="0" applyFont="1" applyBorder="1" applyAlignment="1">
      <alignment horizontal="centerContinuous" vertical="center" wrapText="1"/>
    </xf>
    <xf numFmtId="0" fontId="42" fillId="0" borderId="40" xfId="0" applyFont="1" applyBorder="1" applyAlignment="1">
      <alignment horizontal="left" vertical="center" wrapText="1"/>
    </xf>
    <xf numFmtId="49" fontId="43" fillId="7" borderId="39" xfId="0" applyNumberFormat="1" applyFont="1" applyFill="1" applyBorder="1" applyAlignment="1">
      <alignment horizontal="center" vertical="top" wrapText="1"/>
    </xf>
    <xf numFmtId="182" fontId="43" fillId="7" borderId="39" xfId="0" applyNumberFormat="1" applyFont="1" applyFill="1" applyBorder="1" applyAlignment="1">
      <alignment vertical="top" wrapText="1"/>
    </xf>
    <xf numFmtId="10" fontId="42" fillId="7" borderId="36" xfId="14" applyNumberFormat="1" applyFont="1" applyFill="1" applyBorder="1" applyAlignment="1">
      <alignment vertical="top" wrapText="1"/>
    </xf>
    <xf numFmtId="10" fontId="42" fillId="7" borderId="37" xfId="0" applyNumberFormat="1" applyFont="1" applyFill="1" applyBorder="1" applyAlignment="1">
      <alignment vertical="top" wrapText="1"/>
    </xf>
    <xf numFmtId="182" fontId="43" fillId="7" borderId="41" xfId="0" applyNumberFormat="1" applyFont="1" applyFill="1" applyBorder="1" applyAlignment="1">
      <alignment vertical="top" wrapText="1"/>
    </xf>
    <xf numFmtId="0" fontId="11" fillId="7" borderId="38" xfId="0" applyFont="1" applyFill="1" applyBorder="1" applyAlignment="1">
      <alignment vertical="top" wrapText="1"/>
    </xf>
    <xf numFmtId="0" fontId="11" fillId="7" borderId="39" xfId="0" applyFont="1" applyFill="1" applyBorder="1" applyAlignment="1">
      <alignment vertical="top" wrapText="1"/>
    </xf>
    <xf numFmtId="0" fontId="11" fillId="7" borderId="40" xfId="0" applyFont="1" applyFill="1" applyBorder="1" applyAlignment="1">
      <alignment vertical="top" wrapText="1"/>
    </xf>
    <xf numFmtId="10" fontId="0" fillId="7" borderId="0" xfId="0" applyNumberFormat="1" applyFill="1"/>
    <xf numFmtId="49" fontId="43" fillId="7" borderId="38" xfId="0" applyNumberFormat="1" applyFont="1" applyFill="1" applyBorder="1" applyAlignment="1">
      <alignment vertical="top" wrapText="1"/>
    </xf>
    <xf numFmtId="49" fontId="43" fillId="7" borderId="39" xfId="0" applyNumberFormat="1" applyFont="1" applyFill="1" applyBorder="1" applyAlignment="1">
      <alignment vertical="top" wrapText="1"/>
    </xf>
    <xf numFmtId="0" fontId="11" fillId="7" borderId="42" xfId="0" applyFont="1" applyFill="1" applyBorder="1" applyAlignment="1">
      <alignment vertical="top" wrapText="1"/>
    </xf>
    <xf numFmtId="0" fontId="11" fillId="7" borderId="43" xfId="0" applyFont="1" applyFill="1" applyBorder="1" applyAlignment="1">
      <alignment vertical="top" wrapText="1"/>
    </xf>
    <xf numFmtId="49" fontId="43" fillId="7" borderId="43" xfId="0" applyNumberFormat="1" applyFont="1" applyFill="1" applyBorder="1" applyAlignment="1">
      <alignment horizontal="center" vertical="top" wrapText="1"/>
    </xf>
    <xf numFmtId="0" fontId="12" fillId="7" borderId="44" xfId="0" applyFont="1" applyFill="1" applyBorder="1" applyAlignment="1">
      <alignment horizontal="centerContinuous" vertical="center" wrapText="1"/>
    </xf>
    <xf numFmtId="0" fontId="12" fillId="7" borderId="45" xfId="0" applyFont="1" applyFill="1" applyBorder="1" applyAlignment="1">
      <alignment horizontal="centerContinuous" vertical="center" wrapText="1"/>
    </xf>
    <xf numFmtId="49" fontId="42" fillId="7" borderId="46" xfId="0" applyNumberFormat="1" applyFont="1" applyFill="1" applyBorder="1" applyAlignment="1">
      <alignment horizontal="center" vertical="top" wrapText="1"/>
    </xf>
    <xf numFmtId="10" fontId="42" fillId="7" borderId="46" xfId="0" applyNumberFormat="1" applyFont="1" applyFill="1" applyBorder="1" applyAlignment="1">
      <alignment vertical="top" wrapText="1"/>
    </xf>
    <xf numFmtId="0" fontId="12" fillId="7" borderId="47" xfId="0" applyFont="1" applyFill="1" applyBorder="1" applyAlignment="1">
      <alignment horizontal="centerContinuous" vertical="center" wrapText="1"/>
    </xf>
    <xf numFmtId="0" fontId="12" fillId="7" borderId="48" xfId="0" applyFont="1" applyFill="1" applyBorder="1" applyAlignment="1">
      <alignment horizontal="centerContinuous" vertical="center" wrapText="1"/>
    </xf>
    <xf numFmtId="49" fontId="42" fillId="7" borderId="49" xfId="0" applyNumberFormat="1" applyFont="1" applyFill="1" applyBorder="1" applyAlignment="1">
      <alignment horizontal="center" vertical="top" wrapText="1"/>
    </xf>
    <xf numFmtId="182" fontId="42" fillId="7" borderId="49" xfId="0" applyNumberFormat="1" applyFont="1" applyFill="1" applyBorder="1" applyAlignment="1">
      <alignment vertical="top" wrapText="1"/>
    </xf>
    <xf numFmtId="182" fontId="42" fillId="7" borderId="50" xfId="0" applyNumberFormat="1" applyFont="1" applyFill="1" applyBorder="1" applyAlignment="1">
      <alignment vertical="top" wrapText="1"/>
    </xf>
    <xf numFmtId="4" fontId="0" fillId="7" borderId="0" xfId="0" applyNumberFormat="1" applyFill="1"/>
    <xf numFmtId="0" fontId="0" fillId="7" borderId="0" xfId="0" applyFill="1" applyBorder="1" applyAlignment="1">
      <alignment vertical="center"/>
    </xf>
    <xf numFmtId="0" fontId="0" fillId="7" borderId="0" xfId="0" applyFill="1" applyBorder="1" applyAlignment="1">
      <alignment vertical="center" wrapText="1"/>
    </xf>
    <xf numFmtId="0" fontId="12" fillId="7" borderId="51" xfId="0" applyFont="1" applyFill="1" applyBorder="1" applyAlignment="1">
      <alignment wrapText="1"/>
    </xf>
    <xf numFmtId="0" fontId="12" fillId="7" borderId="4" xfId="0" applyFont="1" applyFill="1" applyBorder="1" applyAlignment="1">
      <alignment wrapText="1"/>
    </xf>
    <xf numFmtId="0" fontId="0" fillId="7" borderId="4" xfId="0" applyFill="1" applyBorder="1"/>
    <xf numFmtId="0" fontId="0" fillId="7" borderId="5" xfId="0" applyFill="1" applyBorder="1"/>
    <xf numFmtId="0" fontId="11" fillId="7" borderId="0" xfId="0" applyFont="1" applyFill="1"/>
    <xf numFmtId="0" fontId="12" fillId="7" borderId="0" xfId="0" applyFont="1" applyFill="1" applyBorder="1" applyAlignment="1">
      <alignment wrapText="1"/>
    </xf>
    <xf numFmtId="0" fontId="0" fillId="0" borderId="0" xfId="0" applyBorder="1" applyAlignment="1">
      <alignment vertical="center"/>
    </xf>
    <xf numFmtId="0" fontId="0" fillId="7" borderId="0" xfId="0" applyFill="1" applyBorder="1"/>
    <xf numFmtId="0" fontId="43" fillId="7" borderId="6" xfId="0" applyFont="1" applyFill="1" applyBorder="1"/>
    <xf numFmtId="0" fontId="12" fillId="7" borderId="0" xfId="0" applyFont="1" applyFill="1" applyBorder="1"/>
    <xf numFmtId="0" fontId="30" fillId="0" borderId="0" xfId="0" applyFont="1" applyBorder="1" applyAlignment="1">
      <alignment horizontal="centerContinuous" vertical="center"/>
    </xf>
    <xf numFmtId="0" fontId="0" fillId="7" borderId="0" xfId="0" applyFill="1" applyBorder="1" applyAlignment="1">
      <alignment wrapText="1"/>
    </xf>
    <xf numFmtId="0" fontId="0" fillId="7" borderId="6" xfId="0" applyFill="1" applyBorder="1"/>
    <xf numFmtId="0" fontId="11" fillId="7" borderId="0" xfId="0" applyFont="1" applyFill="1" applyBorder="1"/>
    <xf numFmtId="0" fontId="0" fillId="7" borderId="53" xfId="0" applyFill="1" applyBorder="1"/>
    <xf numFmtId="0" fontId="42" fillId="7" borderId="0" xfId="0" applyFont="1" applyFill="1" applyBorder="1"/>
    <xf numFmtId="0" fontId="0" fillId="0" borderId="0" xfId="0" applyBorder="1" applyAlignment="1">
      <alignment horizontal="centerContinuous" vertical="center"/>
    </xf>
    <xf numFmtId="0" fontId="42" fillId="7" borderId="0" xfId="0" applyFont="1" applyFill="1" applyBorder="1" applyAlignment="1">
      <alignment wrapText="1"/>
    </xf>
    <xf numFmtId="0" fontId="12" fillId="7" borderId="0" xfId="0" applyFont="1" applyFill="1" applyBorder="1" applyAlignment="1">
      <alignment horizontal="right"/>
    </xf>
    <xf numFmtId="0" fontId="43" fillId="7" borderId="7" xfId="0" applyFont="1" applyFill="1" applyBorder="1" applyAlignment="1">
      <alignment wrapText="1"/>
    </xf>
    <xf numFmtId="0" fontId="0" fillId="7" borderId="7" xfId="0" applyFill="1" applyBorder="1"/>
    <xf numFmtId="0" fontId="0" fillId="7" borderId="48" xfId="0" applyFill="1" applyBorder="1"/>
    <xf numFmtId="0" fontId="0" fillId="7" borderId="8" xfId="0" applyFill="1" applyBorder="1"/>
    <xf numFmtId="0" fontId="12" fillId="7" borderId="38" xfId="0" applyFont="1" applyFill="1" applyBorder="1" applyAlignment="1">
      <alignment horizontal="center" vertical="center" wrapText="1"/>
    </xf>
    <xf numFmtId="0" fontId="12" fillId="7" borderId="40" xfId="0" applyFont="1" applyFill="1" applyBorder="1" applyAlignment="1">
      <alignment vertical="top" wrapText="1"/>
    </xf>
    <xf numFmtId="0" fontId="12" fillId="7" borderId="39" xfId="0" applyFont="1" applyFill="1" applyBorder="1" applyAlignment="1">
      <alignment vertical="top" wrapText="1"/>
    </xf>
    <xf numFmtId="0" fontId="43" fillId="7" borderId="20" xfId="0" applyFont="1" applyFill="1" applyBorder="1"/>
    <xf numFmtId="0" fontId="43" fillId="7" borderId="20" xfId="0" applyFont="1" applyFill="1" applyBorder="1" applyAlignment="1">
      <alignment wrapText="1"/>
    </xf>
    <xf numFmtId="4" fontId="11" fillId="0" borderId="55" xfId="0" applyNumberFormat="1" applyFont="1" applyBorder="1" applyAlignment="1">
      <alignment horizontal="center" vertical="center" wrapText="1"/>
    </xf>
    <xf numFmtId="183" fontId="43" fillId="7" borderId="39" xfId="0" applyNumberFormat="1" applyFont="1" applyFill="1" applyBorder="1" applyAlignment="1">
      <alignment vertical="top" wrapText="1"/>
    </xf>
    <xf numFmtId="183" fontId="0" fillId="7" borderId="0" xfId="0" applyNumberFormat="1" applyFill="1"/>
    <xf numFmtId="164" fontId="12" fillId="0" borderId="0" xfId="26" applyFont="1" applyFill="1" applyBorder="1" applyAlignment="1">
      <alignment horizontal="center" vertical="center" wrapText="1"/>
    </xf>
    <xf numFmtId="0" fontId="12" fillId="0" borderId="53" xfId="10" applyFont="1" applyFill="1" applyBorder="1" applyAlignment="1">
      <alignment horizontal="center" vertical="center" wrapText="1"/>
    </xf>
    <xf numFmtId="0" fontId="12" fillId="0" borderId="53" xfId="10" applyFont="1" applyFill="1" applyBorder="1" applyAlignment="1">
      <alignment horizontal="left" vertical="center"/>
    </xf>
    <xf numFmtId="0" fontId="11" fillId="0" borderId="53" xfId="10" applyFont="1" applyFill="1" applyBorder="1" applyAlignment="1">
      <alignment horizontal="center" vertical="center"/>
    </xf>
    <xf numFmtId="0" fontId="12" fillId="0" borderId="53" xfId="10" applyFont="1" applyFill="1" applyBorder="1" applyAlignment="1">
      <alignment vertical="center"/>
    </xf>
    <xf numFmtId="0" fontId="12" fillId="0" borderId="53" xfId="10" applyFont="1" applyFill="1" applyBorder="1" applyAlignment="1">
      <alignment horizontal="center" vertical="center"/>
    </xf>
    <xf numFmtId="49" fontId="12" fillId="3" borderId="16" xfId="10" applyNumberFormat="1" applyFont="1" applyFill="1" applyBorder="1" applyAlignment="1">
      <alignment horizontal="center" vertical="center" wrapText="1"/>
    </xf>
    <xf numFmtId="0" fontId="11" fillId="0" borderId="53" xfId="10" applyFont="1" applyFill="1" applyBorder="1" applyAlignment="1">
      <alignment vertical="center"/>
    </xf>
    <xf numFmtId="0" fontId="11" fillId="0" borderId="24" xfId="10" applyFont="1" applyFill="1" applyBorder="1" applyAlignment="1">
      <alignment vertical="center"/>
    </xf>
    <xf numFmtId="0" fontId="11" fillId="0" borderId="21" xfId="10" applyFont="1" applyFill="1" applyBorder="1" applyAlignment="1">
      <alignment vertical="center"/>
    </xf>
    <xf numFmtId="0" fontId="11" fillId="0" borderId="54" xfId="10" applyFont="1" applyFill="1" applyBorder="1" applyAlignment="1">
      <alignment vertical="center"/>
    </xf>
    <xf numFmtId="0" fontId="11" fillId="0" borderId="53" xfId="10" applyFont="1" applyFill="1" applyBorder="1" applyAlignment="1">
      <alignment vertical="center" wrapText="1"/>
    </xf>
    <xf numFmtId="164" fontId="11" fillId="0" borderId="1" xfId="14" applyFont="1" applyFill="1" applyBorder="1" applyAlignment="1">
      <alignment horizontal="center" vertical="center" wrapText="1"/>
    </xf>
    <xf numFmtId="181" fontId="41" fillId="0" borderId="15" xfId="0" applyNumberFormat="1" applyFont="1" applyFill="1" applyBorder="1" applyAlignment="1">
      <alignment horizontal="right" vertical="center" wrapText="1"/>
    </xf>
    <xf numFmtId="0" fontId="11" fillId="0" borderId="14" xfId="10" applyFont="1" applyFill="1" applyBorder="1" applyAlignment="1">
      <alignment vertical="center"/>
    </xf>
    <xf numFmtId="0" fontId="11" fillId="0" borderId="12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56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3" xfId="10" applyFont="1" applyFill="1" applyBorder="1" applyAlignment="1">
      <alignment horizontal="center" vertical="center"/>
    </xf>
    <xf numFmtId="0" fontId="11" fillId="0" borderId="10" xfId="10" applyFont="1" applyFill="1" applyBorder="1" applyAlignment="1">
      <alignment horizontal="left" vertical="center"/>
    </xf>
    <xf numFmtId="0" fontId="11" fillId="0" borderId="10" xfId="10" applyFont="1" applyFill="1" applyBorder="1" applyAlignment="1">
      <alignment horizontal="center" vertical="center"/>
    </xf>
    <xf numFmtId="164" fontId="11" fillId="0" borderId="10" xfId="26" applyFont="1" applyFill="1" applyBorder="1" applyAlignment="1">
      <alignment horizontal="center" vertical="center"/>
    </xf>
    <xf numFmtId="164" fontId="11" fillId="0" borderId="10" xfId="26" applyFont="1" applyFill="1" applyBorder="1" applyAlignment="1">
      <alignment vertical="center"/>
    </xf>
    <xf numFmtId="0" fontId="44" fillId="0" borderId="0" xfId="10" applyFont="1" applyFill="1" applyBorder="1" applyAlignment="1">
      <alignment horizontal="right" vertical="center"/>
    </xf>
    <xf numFmtId="0" fontId="44" fillId="0" borderId="0" xfId="10" applyFont="1" applyFill="1" applyBorder="1" applyAlignment="1">
      <alignment horizontal="left" vertical="center"/>
    </xf>
    <xf numFmtId="0" fontId="46" fillId="0" borderId="0" xfId="10" applyFont="1" applyFill="1" applyAlignment="1">
      <alignment horizontal="center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center" vertical="center"/>
    </xf>
    <xf numFmtId="0" fontId="46" fillId="0" borderId="0" xfId="10" applyFont="1" applyFill="1" applyAlignment="1">
      <alignment horizontal="left" vertical="center"/>
    </xf>
    <xf numFmtId="0" fontId="46" fillId="0" borderId="0" xfId="0" applyFont="1" applyAlignment="1">
      <alignment horizontal="left" vertical="top"/>
    </xf>
    <xf numFmtId="164" fontId="46" fillId="0" borderId="0" xfId="26" applyFont="1" applyFill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0" fillId="7" borderId="0" xfId="0" applyFill="1" applyBorder="1" applyAlignment="1"/>
    <xf numFmtId="0" fontId="0" fillId="0" borderId="20" xfId="0" applyBorder="1"/>
    <xf numFmtId="0" fontId="0" fillId="0" borderId="21" xfId="0" applyBorder="1"/>
    <xf numFmtId="0" fontId="0" fillId="0" borderId="13" xfId="0" applyBorder="1"/>
    <xf numFmtId="0" fontId="0" fillId="0" borderId="10" xfId="0" applyBorder="1" applyAlignment="1"/>
    <xf numFmtId="0" fontId="47" fillId="0" borderId="10" xfId="0" applyFont="1" applyBorder="1" applyAlignment="1">
      <alignment horizontal="left" vertical="top"/>
    </xf>
    <xf numFmtId="0" fontId="0" fillId="0" borderId="14" xfId="0" applyBorder="1"/>
    <xf numFmtId="0" fontId="45" fillId="0" borderId="0" xfId="0" applyFont="1" applyAlignment="1">
      <alignment horizontal="left" vertical="top" wrapText="1"/>
    </xf>
    <xf numFmtId="0" fontId="11" fillId="0" borderId="1" xfId="0" applyFont="1" applyBorder="1" applyProtection="1"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4" borderId="1" xfId="0" applyFont="1" applyFill="1" applyBorder="1" applyAlignment="1" applyProtection="1">
      <alignment vertical="center"/>
      <protection locked="0"/>
    </xf>
    <xf numFmtId="0" fontId="46" fillId="4" borderId="1" xfId="0" applyFont="1" applyFill="1" applyBorder="1" applyAlignment="1" applyProtection="1">
      <alignment vertical="center"/>
      <protection locked="0"/>
    </xf>
    <xf numFmtId="0" fontId="46" fillId="0" borderId="1" xfId="0" applyFont="1" applyBorder="1" applyAlignment="1" applyProtection="1">
      <alignment horizontal="center" vertical="center"/>
      <protection locked="0"/>
    </xf>
    <xf numFmtId="10" fontId="46" fillId="4" borderId="1" xfId="308" applyNumberFormat="1" applyFont="1" applyFill="1" applyBorder="1" applyAlignment="1" applyProtection="1">
      <alignment vertical="center"/>
      <protection locked="0"/>
    </xf>
    <xf numFmtId="0" fontId="0" fillId="0" borderId="54" xfId="0" applyBorder="1" applyAlignment="1"/>
    <xf numFmtId="0" fontId="0" fillId="0" borderId="0" xfId="0" applyAlignment="1"/>
    <xf numFmtId="0" fontId="45" fillId="0" borderId="54" xfId="0" applyFont="1" applyBorder="1" applyAlignment="1"/>
    <xf numFmtId="0" fontId="45" fillId="0" borderId="0" xfId="0" applyFont="1"/>
    <xf numFmtId="0" fontId="46" fillId="0" borderId="1" xfId="0" applyFont="1" applyBorder="1" applyAlignment="1" applyProtection="1">
      <alignment vertical="center"/>
      <protection locked="0"/>
    </xf>
    <xf numFmtId="0" fontId="44" fillId="4" borderId="1" xfId="0" applyFont="1" applyFill="1" applyBorder="1" applyAlignment="1" applyProtection="1">
      <alignment horizontal="center" vertical="center"/>
      <protection locked="0"/>
    </xf>
    <xf numFmtId="0" fontId="44" fillId="4" borderId="1" xfId="0" applyFont="1" applyFill="1" applyBorder="1" applyAlignment="1" applyProtection="1">
      <alignment horizontal="right" vertical="center"/>
      <protection locked="0"/>
    </xf>
    <xf numFmtId="10" fontId="44" fillId="0" borderId="1" xfId="308" applyNumberFormat="1" applyFont="1" applyBorder="1" applyAlignment="1" applyProtection="1">
      <alignment horizontal="right" vertical="center"/>
    </xf>
    <xf numFmtId="0" fontId="46" fillId="4" borderId="1" xfId="0" applyFont="1" applyFill="1" applyBorder="1" applyAlignment="1" applyProtection="1">
      <alignment horizontal="center" vertical="center"/>
      <protection locked="0"/>
    </xf>
    <xf numFmtId="0" fontId="44" fillId="0" borderId="1" xfId="0" applyFont="1" applyBorder="1" applyAlignment="1" applyProtection="1">
      <alignment horizontal="right" vertical="center"/>
      <protection locked="0"/>
    </xf>
    <xf numFmtId="10" fontId="46" fillId="0" borderId="1" xfId="308" applyNumberFormat="1" applyFont="1" applyBorder="1" applyAlignment="1" applyProtection="1">
      <alignment vertical="center"/>
    </xf>
    <xf numFmtId="10" fontId="44" fillId="0" borderId="1" xfId="308" applyNumberFormat="1" applyFont="1" applyBorder="1" applyAlignment="1" applyProtection="1">
      <alignment vertical="center"/>
    </xf>
    <xf numFmtId="0" fontId="46" fillId="4" borderId="57" xfId="0" applyFont="1" applyFill="1" applyBorder="1" applyAlignment="1" applyProtection="1">
      <alignment vertical="center"/>
      <protection locked="0"/>
    </xf>
    <xf numFmtId="0" fontId="44" fillId="4" borderId="57" xfId="0" applyFont="1" applyFill="1" applyBorder="1" applyAlignment="1" applyProtection="1">
      <alignment horizontal="center" vertical="center"/>
      <protection locked="0"/>
    </xf>
    <xf numFmtId="0" fontId="44" fillId="0" borderId="57" xfId="0" applyFont="1" applyBorder="1" applyAlignment="1" applyProtection="1">
      <alignment horizontal="right" vertical="center"/>
      <protection locked="0"/>
    </xf>
    <xf numFmtId="10" fontId="44" fillId="4" borderId="53" xfId="308" applyNumberFormat="1" applyFont="1" applyFill="1" applyBorder="1" applyAlignment="1" applyProtection="1">
      <alignment vertical="center"/>
    </xf>
    <xf numFmtId="0" fontId="46" fillId="4" borderId="54" xfId="0" applyFont="1" applyFill="1" applyBorder="1" applyAlignment="1" applyProtection="1">
      <alignment horizontal="center" vertical="center"/>
      <protection locked="0"/>
    </xf>
    <xf numFmtId="0" fontId="46" fillId="4" borderId="0" xfId="0" applyFont="1" applyFill="1" applyBorder="1" applyAlignment="1" applyProtection="1">
      <alignment horizontal="center" vertical="center"/>
      <protection locked="0"/>
    </xf>
    <xf numFmtId="0" fontId="46" fillId="4" borderId="53" xfId="0" applyFont="1" applyFill="1" applyBorder="1" applyAlignment="1" applyProtection="1">
      <alignment horizontal="center" vertical="center"/>
      <protection locked="0"/>
    </xf>
    <xf numFmtId="0" fontId="0" fillId="0" borderId="53" xfId="0" applyBorder="1"/>
    <xf numFmtId="0" fontId="44" fillId="4" borderId="54" xfId="0" applyFont="1" applyFill="1" applyBorder="1" applyAlignment="1" applyProtection="1">
      <alignment vertical="center"/>
      <protection locked="0"/>
    </xf>
    <xf numFmtId="0" fontId="44" fillId="4" borderId="0" xfId="0" applyFont="1" applyFill="1" applyBorder="1" applyAlignment="1" applyProtection="1">
      <alignment horizontal="center" vertical="center"/>
      <protection locked="0"/>
    </xf>
    <xf numFmtId="0" fontId="46" fillId="4" borderId="0" xfId="0" applyFont="1" applyFill="1" applyBorder="1" applyAlignment="1" applyProtection="1">
      <alignment horizontal="left" vertical="center"/>
      <protection locked="0"/>
    </xf>
    <xf numFmtId="0" fontId="44" fillId="4" borderId="53" xfId="0" applyFont="1" applyFill="1" applyBorder="1" applyAlignment="1" applyProtection="1">
      <alignment vertical="center"/>
      <protection locked="0"/>
    </xf>
    <xf numFmtId="0" fontId="11" fillId="4" borderId="54" xfId="0" applyFont="1" applyFill="1" applyBorder="1" applyProtection="1">
      <protection locked="0"/>
    </xf>
    <xf numFmtId="0" fontId="11" fillId="4" borderId="0" xfId="0" applyFont="1" applyFill="1" applyBorder="1" applyProtection="1">
      <protection locked="0"/>
    </xf>
    <xf numFmtId="0" fontId="11" fillId="4" borderId="0" xfId="0" applyFont="1" applyFill="1" applyBorder="1" applyAlignment="1" applyProtection="1">
      <alignment horizontal="center"/>
      <protection locked="0"/>
    </xf>
    <xf numFmtId="0" fontId="11" fillId="4" borderId="53" xfId="0" applyFont="1" applyFill="1" applyBorder="1" applyAlignment="1" applyProtection="1">
      <alignment vertical="center"/>
      <protection locked="0"/>
    </xf>
    <xf numFmtId="0" fontId="11" fillId="4" borderId="0" xfId="0" applyFont="1" applyFill="1" applyBorder="1" applyAlignment="1" applyProtection="1">
      <alignment horizontal="center" vertical="top"/>
      <protection locked="0"/>
    </xf>
    <xf numFmtId="0" fontId="11" fillId="4" borderId="60" xfId="0" applyFont="1" applyFill="1" applyBorder="1" applyProtection="1">
      <protection locked="0"/>
    </xf>
    <xf numFmtId="0" fontId="11" fillId="4" borderId="20" xfId="0" applyFont="1" applyFill="1" applyBorder="1" applyProtection="1">
      <protection locked="0"/>
    </xf>
    <xf numFmtId="0" fontId="11" fillId="4" borderId="20" xfId="0" applyFont="1" applyFill="1" applyBorder="1" applyAlignment="1" applyProtection="1">
      <alignment horizontal="center" vertical="center" wrapText="1"/>
      <protection locked="0"/>
    </xf>
    <xf numFmtId="0" fontId="12" fillId="4" borderId="2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vertical="center"/>
    </xf>
    <xf numFmtId="0" fontId="49" fillId="0" borderId="0" xfId="0" applyFont="1"/>
    <xf numFmtId="0" fontId="11" fillId="0" borderId="0" xfId="0" applyFont="1" applyAlignment="1">
      <alignment horizontal="left" vertical="center" wrapText="1"/>
    </xf>
    <xf numFmtId="164" fontId="11" fillId="0" borderId="0" xfId="28" applyFont="1" applyAlignment="1">
      <alignment horizontal="right" vertical="center"/>
    </xf>
    <xf numFmtId="2" fontId="11" fillId="0" borderId="0" xfId="28" applyNumberFormat="1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0" fillId="7" borderId="52" xfId="0" applyFill="1" applyBorder="1" applyAlignment="1"/>
    <xf numFmtId="0" fontId="50" fillId="0" borderId="0" xfId="10" applyFont="1" applyFill="1" applyBorder="1" applyAlignment="1">
      <alignment horizontal="left" vertical="center"/>
    </xf>
    <xf numFmtId="0" fontId="46" fillId="0" borderId="0" xfId="10" applyFont="1" applyFill="1" applyBorder="1" applyAlignment="1">
      <alignment horizontal="left" vertical="center"/>
    </xf>
    <xf numFmtId="0" fontId="51" fillId="7" borderId="0" xfId="0" applyFont="1" applyFill="1"/>
    <xf numFmtId="0" fontId="34" fillId="0" borderId="1" xfId="10" applyFont="1" applyFill="1" applyBorder="1" applyAlignment="1">
      <alignment horizontal="center" vertical="center"/>
    </xf>
    <xf numFmtId="4" fontId="11" fillId="0" borderId="6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52" fillId="7" borderId="0" xfId="0" applyFont="1" applyFill="1"/>
    <xf numFmtId="0" fontId="52" fillId="7" borderId="0" xfId="0" applyFont="1" applyFill="1" applyAlignment="1"/>
    <xf numFmtId="0" fontId="53" fillId="0" borderId="0" xfId="10" applyFont="1" applyFill="1" applyBorder="1" applyAlignment="1">
      <alignment horizontal="center" vertical="center"/>
    </xf>
    <xf numFmtId="0" fontId="46" fillId="0" borderId="20" xfId="0" applyFont="1" applyBorder="1" applyAlignment="1">
      <alignment horizontal="centerContinuous" vertical="center"/>
    </xf>
    <xf numFmtId="49" fontId="44" fillId="2" borderId="10" xfId="10" applyNumberFormat="1" applyFont="1" applyFill="1" applyBorder="1" applyAlignment="1">
      <alignment vertical="center"/>
    </xf>
    <xf numFmtId="49" fontId="44" fillId="2" borderId="14" xfId="10" applyNumberFormat="1" applyFont="1" applyFill="1" applyBorder="1" applyAlignment="1">
      <alignment horizontal="right" vertical="center"/>
    </xf>
    <xf numFmtId="0" fontId="11" fillId="0" borderId="6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56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38" fillId="0" borderId="4" xfId="10" applyFont="1" applyFill="1" applyBorder="1" applyAlignment="1">
      <alignment horizontal="center" vertical="center" wrapText="1"/>
    </xf>
    <xf numFmtId="0" fontId="38" fillId="0" borderId="5" xfId="10" applyFont="1" applyFill="1" applyBorder="1" applyAlignment="1">
      <alignment horizontal="center" vertical="center" wrapText="1"/>
    </xf>
    <xf numFmtId="0" fontId="38" fillId="0" borderId="0" xfId="10" applyFont="1" applyFill="1" applyBorder="1" applyAlignment="1">
      <alignment horizontal="center" vertical="center" wrapText="1"/>
    </xf>
    <xf numFmtId="0" fontId="38" fillId="0" borderId="6" xfId="10" applyFont="1" applyFill="1" applyBorder="1" applyAlignment="1">
      <alignment horizontal="center" vertical="center" wrapText="1"/>
    </xf>
    <xf numFmtId="0" fontId="38" fillId="0" borderId="7" xfId="10" applyFont="1" applyFill="1" applyBorder="1" applyAlignment="1">
      <alignment horizontal="center" vertical="center" wrapText="1"/>
    </xf>
    <xf numFmtId="0" fontId="38" fillId="0" borderId="8" xfId="10" applyFont="1" applyFill="1" applyBorder="1" applyAlignment="1">
      <alignment horizontal="center" vertical="center" wrapText="1"/>
    </xf>
    <xf numFmtId="164" fontId="12" fillId="0" borderId="0" xfId="26" applyFont="1" applyFill="1" applyBorder="1" applyAlignment="1">
      <alignment horizontal="center" vertical="center" wrapText="1"/>
    </xf>
    <xf numFmtId="0" fontId="38" fillId="0" borderId="52" xfId="10" applyFont="1" applyFill="1" applyBorder="1" applyAlignment="1">
      <alignment horizontal="center" vertical="center" wrapText="1"/>
    </xf>
    <xf numFmtId="0" fontId="38" fillId="0" borderId="53" xfId="10" applyFont="1" applyFill="1" applyBorder="1" applyAlignment="1">
      <alignment horizontal="center" vertical="center" wrapText="1"/>
    </xf>
    <xf numFmtId="0" fontId="38" fillId="0" borderId="48" xfId="10" applyFont="1" applyFill="1" applyBorder="1" applyAlignment="1">
      <alignment horizontal="center" vertical="center" wrapText="1"/>
    </xf>
    <xf numFmtId="164" fontId="12" fillId="0" borderId="53" xfId="26" applyFont="1" applyFill="1" applyBorder="1" applyAlignment="1">
      <alignment horizontal="center" vertical="center" wrapText="1"/>
    </xf>
    <xf numFmtId="0" fontId="4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6" fillId="4" borderId="58" xfId="0" applyFont="1" applyFill="1" applyBorder="1" applyAlignment="1" applyProtection="1">
      <alignment horizontal="center" vertical="center"/>
      <protection locked="0"/>
    </xf>
    <xf numFmtId="0" fontId="46" fillId="4" borderId="59" xfId="0" applyFont="1" applyFill="1" applyBorder="1" applyAlignment="1" applyProtection="1">
      <alignment horizontal="center" vertical="center"/>
      <protection locked="0"/>
    </xf>
    <xf numFmtId="0" fontId="46" fillId="4" borderId="45" xfId="0" applyFont="1" applyFill="1" applyBorder="1" applyAlignment="1" applyProtection="1">
      <alignment horizontal="center" vertical="center"/>
      <protection locked="0"/>
    </xf>
    <xf numFmtId="0" fontId="46" fillId="0" borderId="54" xfId="0" applyFont="1" applyBorder="1" applyAlignment="1" applyProtection="1">
      <alignment horizontal="center" vertical="center"/>
      <protection locked="0"/>
    </xf>
    <xf numFmtId="0" fontId="46" fillId="0" borderId="0" xfId="0" applyFont="1" applyBorder="1" applyAlignment="1" applyProtection="1">
      <alignment horizontal="center" vertical="center"/>
      <protection locked="0"/>
    </xf>
    <xf numFmtId="0" fontId="45" fillId="0" borderId="0" xfId="0" applyFont="1" applyAlignment="1">
      <alignment horizontal="left"/>
    </xf>
    <xf numFmtId="0" fontId="48" fillId="0" borderId="1" xfId="0" applyFont="1" applyBorder="1" applyAlignment="1">
      <alignment horizontal="center"/>
    </xf>
    <xf numFmtId="0" fontId="12" fillId="0" borderId="13" xfId="0" applyFont="1" applyBorder="1" applyAlignment="1" applyProtection="1">
      <alignment horizontal="center" vertical="center"/>
      <protection locked="0"/>
    </xf>
    <xf numFmtId="0" fontId="12" fillId="0" borderId="10" xfId="0" applyFont="1" applyBorder="1" applyAlignment="1" applyProtection="1">
      <alignment horizontal="center" vertical="center"/>
      <protection locked="0"/>
    </xf>
    <xf numFmtId="0" fontId="12" fillId="0" borderId="14" xfId="0" applyFont="1" applyBorder="1" applyAlignment="1" applyProtection="1">
      <alignment horizontal="center" vertical="center"/>
      <protection locked="0"/>
    </xf>
    <xf numFmtId="164" fontId="34" fillId="2" borderId="1" xfId="14" applyFont="1" applyFill="1" applyBorder="1" applyAlignment="1">
      <alignment vertical="center"/>
    </xf>
  </cellXfs>
  <cellStyles count="309">
    <cellStyle name="_x000d_&#10;JournalTemplate=C:\COMFO\CTALK\JOURSTD.TPL_x000d_&#10;LbStateAddress=3 3 0 251 1 89 2 311_x000d_&#10;LbStateJou" xfId="62"/>
    <cellStyle name="20% - Ênfase1 100" xfId="1"/>
    <cellStyle name="60% - Ênfase6 37" xfId="2"/>
    <cellStyle name="Comma_Arauco Piping list" xfId="63"/>
    <cellStyle name="Comma0" xfId="64"/>
    <cellStyle name="CORES" xfId="65"/>
    <cellStyle name="Currency [0]_Arauco Piping list" xfId="66"/>
    <cellStyle name="Currency_Arauco Piping list" xfId="67"/>
    <cellStyle name="Currency0" xfId="68"/>
    <cellStyle name="Data" xfId="69"/>
    <cellStyle name="Date" xfId="70"/>
    <cellStyle name="Excel Built-in Excel Built-in Excel Built-in Excel Built-in Excel Built-in Excel Built-in Excel Built-in Excel Built-in Separador de milhares 4" xfId="3"/>
    <cellStyle name="Excel Built-in Excel Built-in Excel Built-in Excel Built-in Excel Built-in Excel Built-in Excel Built-in Separador de milhares 4" xfId="4"/>
    <cellStyle name="Excel Built-in Normal" xfId="5"/>
    <cellStyle name="Excel Built-in Normal 1" xfId="6"/>
    <cellStyle name="Excel Built-in Normal 2" xfId="30"/>
    <cellStyle name="Excel Built-in Normal 3" xfId="41"/>
    <cellStyle name="Excel_BuiltIn_Comma" xfId="7"/>
    <cellStyle name="Fixed" xfId="71"/>
    <cellStyle name="Fixo" xfId="72"/>
    <cellStyle name="Followed Hyperlink" xfId="73"/>
    <cellStyle name="Grey" xfId="74"/>
    <cellStyle name="Heading" xfId="8"/>
    <cellStyle name="Heading 1" xfId="75"/>
    <cellStyle name="Heading 2" xfId="76"/>
    <cellStyle name="Heading1" xfId="9"/>
    <cellStyle name="Hiperlink 2" xfId="31"/>
    <cellStyle name="Indefinido" xfId="77"/>
    <cellStyle name="Input [yellow]" xfId="78"/>
    <cellStyle name="material" xfId="79"/>
    <cellStyle name="MINIPG" xfId="80"/>
    <cellStyle name="Moeda 2" xfId="32"/>
    <cellStyle name="Normal" xfId="0" builtinId="0"/>
    <cellStyle name="Normal - Style1" xfId="81"/>
    <cellStyle name="Normal 10" xfId="46"/>
    <cellStyle name="Normal 10 2" xfId="178"/>
    <cellStyle name="Normal 11" xfId="51"/>
    <cellStyle name="Normal 12" xfId="48"/>
    <cellStyle name="Normal 13" xfId="49"/>
    <cellStyle name="Normal 13 2" xfId="120"/>
    <cellStyle name="Normal 13 2 2" xfId="245"/>
    <cellStyle name="Normal 13 2 3" xfId="208"/>
    <cellStyle name="Normal 13 3" xfId="121"/>
    <cellStyle name="Normal 13 3 2" xfId="246"/>
    <cellStyle name="Normal 13 3 3" xfId="209"/>
    <cellStyle name="Normal 13 4" xfId="176"/>
    <cellStyle name="Normal 13 4 2" xfId="183"/>
    <cellStyle name="Normal 13 4 3" xfId="184"/>
    <cellStyle name="Normal 13 4 4" xfId="247"/>
    <cellStyle name="Normal 13 5" xfId="185"/>
    <cellStyle name="Normal 13 6" xfId="244"/>
    <cellStyle name="Normal 14" xfId="52"/>
    <cellStyle name="Normal 14 2" xfId="122"/>
    <cellStyle name="Normal 14 2 2" xfId="249"/>
    <cellStyle name="Normal 14 2 3" xfId="210"/>
    <cellStyle name="Normal 14 3" xfId="123"/>
    <cellStyle name="Normal 14 3 2" xfId="250"/>
    <cellStyle name="Normal 14 3 3" xfId="211"/>
    <cellStyle name="Normal 14 4" xfId="248"/>
    <cellStyle name="Normal 14 5" xfId="199"/>
    <cellStyle name="Normal 15" xfId="60"/>
    <cellStyle name="Normal 15 2" xfId="124"/>
    <cellStyle name="Normal 16" xfId="95"/>
    <cellStyle name="Normal 16 2" xfId="125"/>
    <cellStyle name="Normal 16 2 2" xfId="252"/>
    <cellStyle name="Normal 16 2 3" xfId="212"/>
    <cellStyle name="Normal 16 3" xfId="126"/>
    <cellStyle name="Normal 16 3 2" xfId="253"/>
    <cellStyle name="Normal 16 3 3" xfId="213"/>
    <cellStyle name="Normal 16 4" xfId="251"/>
    <cellStyle name="Normal 16 5" xfId="204"/>
    <cellStyle name="Normal 17" xfId="105"/>
    <cellStyle name="Normal 18" xfId="109"/>
    <cellStyle name="Normal 19" xfId="101"/>
    <cellStyle name="Normal 2" xfId="10"/>
    <cellStyle name="Normal 2 2" xfId="17"/>
    <cellStyle name="Normal 2 2 2" xfId="180"/>
    <cellStyle name="Normal 20" xfId="103"/>
    <cellStyle name="Normal 21" xfId="106"/>
    <cellStyle name="Normal 22" xfId="99"/>
    <cellStyle name="Normal 23" xfId="97"/>
    <cellStyle name="Normal 24" xfId="98"/>
    <cellStyle name="Normal 25" xfId="111"/>
    <cellStyle name="Normal 26" xfId="115"/>
    <cellStyle name="Normal 27" xfId="113"/>
    <cellStyle name="Normal 28" xfId="112"/>
    <cellStyle name="Normal 29" xfId="107"/>
    <cellStyle name="Normal 3" xfId="18"/>
    <cellStyle name="Normal 3 2" xfId="19"/>
    <cellStyle name="Normal 3 3" xfId="27"/>
    <cellStyle name="Normal 30" xfId="96"/>
    <cellStyle name="Normal 31" xfId="110"/>
    <cellStyle name="Normal 32" xfId="100"/>
    <cellStyle name="Normal 33" xfId="104"/>
    <cellStyle name="Normal 34" xfId="114"/>
    <cellStyle name="Normal 35" xfId="108"/>
    <cellStyle name="Normal 36" xfId="102"/>
    <cellStyle name="Normal 37" xfId="119"/>
    <cellStyle name="Normal 37 2" xfId="127"/>
    <cellStyle name="Normal 37 2 2" xfId="255"/>
    <cellStyle name="Normal 37 2 3" xfId="214"/>
    <cellStyle name="Normal 37 3" xfId="254"/>
    <cellStyle name="Normal 37 4" xfId="207"/>
    <cellStyle name="Normal 38" xfId="128"/>
    <cellStyle name="Normal 38 2" xfId="256"/>
    <cellStyle name="Normal 38 3" xfId="215"/>
    <cellStyle name="Normal 39" xfId="129"/>
    <cellStyle name="Normal 4" xfId="20"/>
    <cellStyle name="Normal 4 2" xfId="186"/>
    <cellStyle name="Normal 40" xfId="130"/>
    <cellStyle name="Normal 41" xfId="131"/>
    <cellStyle name="Normal 42" xfId="132"/>
    <cellStyle name="Normal 43" xfId="133"/>
    <cellStyle name="Normal 44" xfId="134"/>
    <cellStyle name="Normal 45" xfId="135"/>
    <cellStyle name="Normal 46" xfId="136"/>
    <cellStyle name="Normal 47" xfId="137"/>
    <cellStyle name="Normal 48" xfId="138"/>
    <cellStyle name="Normal 49" xfId="139"/>
    <cellStyle name="Normal 5" xfId="23"/>
    <cellStyle name="Normal 5 2" xfId="53"/>
    <cellStyle name="Normal 5 2 2" xfId="140"/>
    <cellStyle name="Normal 5 2 2 2" xfId="259"/>
    <cellStyle name="Normal 5 2 2 3" xfId="216"/>
    <cellStyle name="Normal 5 2 3" xfId="141"/>
    <cellStyle name="Normal 5 2 3 2" xfId="260"/>
    <cellStyle name="Normal 5 2 3 3" xfId="217"/>
    <cellStyle name="Normal 5 2 4" xfId="258"/>
    <cellStyle name="Normal 5 2 5" xfId="200"/>
    <cellStyle name="Normal 5 3" xfId="142"/>
    <cellStyle name="Normal 5 3 2" xfId="261"/>
    <cellStyle name="Normal 5 3 3" xfId="218"/>
    <cellStyle name="Normal 5 4" xfId="143"/>
    <cellStyle name="Normal 5 4 2" xfId="262"/>
    <cellStyle name="Normal 5 4 3" xfId="219"/>
    <cellStyle name="Normal 5 5" xfId="257"/>
    <cellStyle name="Normal 5 6" xfId="196"/>
    <cellStyle name="Normal 50" xfId="144"/>
    <cellStyle name="Normal 51" xfId="145"/>
    <cellStyle name="Normal 52" xfId="146"/>
    <cellStyle name="Normal 53" xfId="147"/>
    <cellStyle name="Normal 54" xfId="148"/>
    <cellStyle name="Normal 55" xfId="149"/>
    <cellStyle name="Normal 56" xfId="150"/>
    <cellStyle name="Normal 57" xfId="151"/>
    <cellStyle name="Normal 58" xfId="152"/>
    <cellStyle name="Normal 59" xfId="153"/>
    <cellStyle name="Normal 6" xfId="24"/>
    <cellStyle name="Normal 6 2" xfId="42"/>
    <cellStyle name="Normal 6 2 2" xfId="54"/>
    <cellStyle name="Normal 6 2 2 2" xfId="154"/>
    <cellStyle name="Normal 6 2 2 2 2" xfId="266"/>
    <cellStyle name="Normal 6 2 2 2 3" xfId="220"/>
    <cellStyle name="Normal 6 2 2 3" xfId="155"/>
    <cellStyle name="Normal 6 2 2 3 2" xfId="267"/>
    <cellStyle name="Normal 6 2 2 3 3" xfId="221"/>
    <cellStyle name="Normal 6 2 2 4" xfId="265"/>
    <cellStyle name="Normal 6 2 2 5" xfId="201"/>
    <cellStyle name="Normal 6 2 3" xfId="156"/>
    <cellStyle name="Normal 6 2 3 2" xfId="268"/>
    <cellStyle name="Normal 6 2 3 3" xfId="222"/>
    <cellStyle name="Normal 6 2 4" xfId="157"/>
    <cellStyle name="Normal 6 2 4 2" xfId="269"/>
    <cellStyle name="Normal 6 2 4 3" xfId="223"/>
    <cellStyle name="Normal 6 2 5" xfId="264"/>
    <cellStyle name="Normal 6 2 6" xfId="198"/>
    <cellStyle name="Normal 6 3" xfId="55"/>
    <cellStyle name="Normal 6 3 2" xfId="158"/>
    <cellStyle name="Normal 6 3 2 2" xfId="271"/>
    <cellStyle name="Normal 6 3 2 3" xfId="224"/>
    <cellStyle name="Normal 6 3 3" xfId="159"/>
    <cellStyle name="Normal 6 3 3 2" xfId="272"/>
    <cellStyle name="Normal 6 3 3 3" xfId="225"/>
    <cellStyle name="Normal 6 3 4" xfId="270"/>
    <cellStyle name="Normal 6 3 5" xfId="202"/>
    <cellStyle name="Normal 6 4" xfId="160"/>
    <cellStyle name="Normal 6 4 2" xfId="273"/>
    <cellStyle name="Normal 6 4 3" xfId="226"/>
    <cellStyle name="Normal 6 5" xfId="161"/>
    <cellStyle name="Normal 6 5 2" xfId="274"/>
    <cellStyle name="Normal 6 5 3" xfId="227"/>
    <cellStyle name="Normal 6 6" xfId="237"/>
    <cellStyle name="Normal 6 7" xfId="197"/>
    <cellStyle name="Normal 60" xfId="162"/>
    <cellStyle name="Normal 61" xfId="163"/>
    <cellStyle name="Normal 62" xfId="164"/>
    <cellStyle name="Normal 63" xfId="165"/>
    <cellStyle name="Normal 64" xfId="173"/>
    <cellStyle name="Normal 64 2" xfId="187"/>
    <cellStyle name="Normal 64 3" xfId="275"/>
    <cellStyle name="Normal 65" xfId="179"/>
    <cellStyle name="Normal 65 2" xfId="296"/>
    <cellStyle name="Normal 66" xfId="182"/>
    <cellStyle name="Normal 67" xfId="236"/>
    <cellStyle name="Normal 68" xfId="295"/>
    <cellStyle name="Normal 69" xfId="277"/>
    <cellStyle name="Normal 7" xfId="25"/>
    <cellStyle name="Normal 7 2" xfId="39"/>
    <cellStyle name="Normal 70" xfId="304"/>
    <cellStyle name="Normal 71" xfId="300"/>
    <cellStyle name="Normal 72" xfId="282"/>
    <cellStyle name="Normal 73" xfId="242"/>
    <cellStyle name="Normal 74" xfId="239"/>
    <cellStyle name="Normal 75" xfId="303"/>
    <cellStyle name="Normal 76" xfId="306"/>
    <cellStyle name="Normal 77" xfId="305"/>
    <cellStyle name="Normal 78" xfId="297"/>
    <cellStyle name="Normal 79" xfId="240"/>
    <cellStyle name="Normal 8" xfId="40"/>
    <cellStyle name="Normal 8 2" xfId="56"/>
    <cellStyle name="Normal 80" xfId="238"/>
    <cellStyle name="Normal 81" xfId="302"/>
    <cellStyle name="Normal 82" xfId="283"/>
    <cellStyle name="Normal 83" xfId="241"/>
    <cellStyle name="Normal 84" xfId="281"/>
    <cellStyle name="Normal 85" xfId="286"/>
    <cellStyle name="Normal 86" xfId="301"/>
    <cellStyle name="Normal 87" xfId="263"/>
    <cellStyle name="Normal 88" xfId="298"/>
    <cellStyle name="Normal 89" xfId="307"/>
    <cellStyle name="Normal 9" xfId="47"/>
    <cellStyle name="Normal 90" xfId="243"/>
    <cellStyle name="Normal 91" xfId="276"/>
    <cellStyle name="Normal 92" xfId="299"/>
    <cellStyle name="Normal1" xfId="82"/>
    <cellStyle name="Normal2" xfId="83"/>
    <cellStyle name="Normal3" xfId="84"/>
    <cellStyle name="Percent [2]" xfId="85"/>
    <cellStyle name="Percent_Sheet1" xfId="86"/>
    <cellStyle name="Percentual" xfId="87"/>
    <cellStyle name="Ponto" xfId="88"/>
    <cellStyle name="Porcentagem" xfId="308" builtinId="5"/>
    <cellStyle name="Porcentagem 2" xfId="11"/>
    <cellStyle name="Porcentagem 2 2" xfId="188"/>
    <cellStyle name="Porcentagem 3" xfId="33"/>
    <cellStyle name="Porcentagem 3 2" xfId="43"/>
    <cellStyle name="Porcentagem 4" xfId="29"/>
    <cellStyle name="Porcentagem 4 2" xfId="34"/>
    <cellStyle name="Porcentagem 4 2 2" xfId="189"/>
    <cellStyle name="Porcentagem 5" xfId="61"/>
    <cellStyle name="Porcentagem 6" xfId="116"/>
    <cellStyle name="Porcentagem 6 2" xfId="166"/>
    <cellStyle name="Porcentagem 6 2 2" xfId="279"/>
    <cellStyle name="Porcentagem 6 2 3" xfId="228"/>
    <cellStyle name="Porcentagem 6 3" xfId="278"/>
    <cellStyle name="Porcentagem 6 4" xfId="205"/>
    <cellStyle name="Porcentagem 7" xfId="175"/>
    <cellStyle name="Porcentagem 7 2" xfId="280"/>
    <cellStyle name="Porcentagem 7 3" xfId="235"/>
    <cellStyle name="Result" xfId="12"/>
    <cellStyle name="Result2" xfId="13"/>
    <cellStyle name="Sep. milhar [0]" xfId="89"/>
    <cellStyle name="Separador de m" xfId="90"/>
    <cellStyle name="Separador de milhares" xfId="14" builtinId="3"/>
    <cellStyle name="Separador de milhares 2" xfId="15"/>
    <cellStyle name="Separador de milhares 2 2" xfId="21"/>
    <cellStyle name="Separador de milhares 3" xfId="22"/>
    <cellStyle name="Separador de milhares 4" xfId="16"/>
    <cellStyle name="Sepavador de milhares [0]_Pasta2" xfId="91"/>
    <cellStyle name="Standard_RP100_01 (metr.)" xfId="92"/>
    <cellStyle name="Titulo1" xfId="93"/>
    <cellStyle name="Titulo2" xfId="94"/>
    <cellStyle name="Vírgula 10" xfId="117"/>
    <cellStyle name="Vírgula 10 2" xfId="167"/>
    <cellStyle name="Vírgula 10 2 2" xfId="285"/>
    <cellStyle name="Vírgula 10 2 3" xfId="229"/>
    <cellStyle name="Vírgula 10 3" xfId="284"/>
    <cellStyle name="Vírgula 10 4" xfId="206"/>
    <cellStyle name="Vírgula 11" xfId="118"/>
    <cellStyle name="Vírgula 12" xfId="168"/>
    <cellStyle name="Vírgula 12 2" xfId="287"/>
    <cellStyle name="Vírgula 12 3" xfId="230"/>
    <cellStyle name="Vírgula 13" xfId="174"/>
    <cellStyle name="Vírgula 13 2" xfId="181"/>
    <cellStyle name="Vírgula 2" xfId="26"/>
    <cellStyle name="Vírgula 2 2" xfId="45"/>
    <cellStyle name="Vírgula 2 3" xfId="190"/>
    <cellStyle name="Vírgula 2 4" xfId="191"/>
    <cellStyle name="Vírgula 3" xfId="35"/>
    <cellStyle name="Vírgula 3 2" xfId="36"/>
    <cellStyle name="Vírgula 4" xfId="37"/>
    <cellStyle name="Vírgula 5" xfId="28"/>
    <cellStyle name="Vírgula 5 2" xfId="38"/>
    <cellStyle name="Vírgula 5 2 2" xfId="192"/>
    <cellStyle name="Vírgula 6" xfId="44"/>
    <cellStyle name="Vírgula 6 2" xfId="57"/>
    <cellStyle name="Vírgula 6 3" xfId="193"/>
    <cellStyle name="Vírgula 7" xfId="50"/>
    <cellStyle name="Vírgula 7 2" xfId="169"/>
    <cellStyle name="Vírgula 7 2 2" xfId="289"/>
    <cellStyle name="Vírgula 7 2 3" xfId="231"/>
    <cellStyle name="Vírgula 7 3" xfId="170"/>
    <cellStyle name="Vírgula 7 3 2" xfId="290"/>
    <cellStyle name="Vírgula 7 3 3" xfId="232"/>
    <cellStyle name="Vírgula 7 4" xfId="177"/>
    <cellStyle name="Vírgula 7 4 2" xfId="194"/>
    <cellStyle name="Vírgula 7 4 3" xfId="291"/>
    <cellStyle name="Vírgula 7 5" xfId="195"/>
    <cellStyle name="Vírgula 7 6" xfId="288"/>
    <cellStyle name="Vírgula 8" xfId="58"/>
    <cellStyle name="Vírgula 8 2" xfId="171"/>
    <cellStyle name="Vírgula 8 2 2" xfId="293"/>
    <cellStyle name="Vírgula 8 2 3" xfId="233"/>
    <cellStyle name="Vírgula 8 3" xfId="172"/>
    <cellStyle name="Vírgula 8 3 2" xfId="294"/>
    <cellStyle name="Vírgula 8 3 3" xfId="234"/>
    <cellStyle name="Vírgula 8 4" xfId="292"/>
    <cellStyle name="Vírgula 8 5" xfId="203"/>
    <cellStyle name="Vírgula 9" xfId="59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898071</xdr:colOff>
      <xdr:row>0</xdr:row>
      <xdr:rowOff>176893</xdr:rowOff>
    </xdr:from>
    <xdr:to>
      <xdr:col>7</xdr:col>
      <xdr:colOff>1102179</xdr:colOff>
      <xdr:row>0</xdr:row>
      <xdr:rowOff>1877786</xdr:rowOff>
    </xdr:to>
    <xdr:pic>
      <xdr:nvPicPr>
        <xdr:cNvPr id="3" name="Imagem 2" descr="LOGOTIP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836964" y="176893"/>
          <a:ext cx="9456965" cy="17008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76201</xdr:colOff>
      <xdr:row>0</xdr:row>
      <xdr:rowOff>114300</xdr:rowOff>
    </xdr:from>
    <xdr:to>
      <xdr:col>7</xdr:col>
      <xdr:colOff>390525</xdr:colOff>
      <xdr:row>0</xdr:row>
      <xdr:rowOff>1257300</xdr:rowOff>
    </xdr:to>
    <xdr:pic>
      <xdr:nvPicPr>
        <xdr:cNvPr id="3" name="Imagem 2" descr="LOGOTIP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1" y="114300"/>
          <a:ext cx="6124574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104776</xdr:colOff>
      <xdr:row>0</xdr:row>
      <xdr:rowOff>114300</xdr:rowOff>
    </xdr:from>
    <xdr:to>
      <xdr:col>4</xdr:col>
      <xdr:colOff>85726</xdr:colOff>
      <xdr:row>0</xdr:row>
      <xdr:rowOff>1815193</xdr:rowOff>
    </xdr:to>
    <xdr:pic>
      <xdr:nvPicPr>
        <xdr:cNvPr id="4" name="Imagem 3" descr="LOGOTIP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8601" y="114300"/>
          <a:ext cx="6324600" cy="17008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257176</xdr:colOff>
      <xdr:row>1</xdr:row>
      <xdr:rowOff>161925</xdr:rowOff>
    </xdr:from>
    <xdr:to>
      <xdr:col>2</xdr:col>
      <xdr:colOff>3352801</xdr:colOff>
      <xdr:row>1</xdr:row>
      <xdr:rowOff>1314450</xdr:rowOff>
    </xdr:to>
    <xdr:pic>
      <xdr:nvPicPr>
        <xdr:cNvPr id="3" name="Imagem 2" descr="LOGOTIP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6" y="342900"/>
          <a:ext cx="4762500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efeitura/Desktop/Obras/CAL&#199;MENTO%20IBIRACATU/Planilha%20Henrique%20Ibiracatu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Orcamentaria"/>
      <sheetName val="Cronograma Físico-Financeiro"/>
    </sheetNames>
    <sheetDataSet>
      <sheetData sheetId="0">
        <row r="5">
          <cell r="A5" t="str">
            <v>PREFEITURA: MUNICIPAL DE IBIRACATU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3"/>
  <sheetViews>
    <sheetView showGridLines="0" view="pageBreakPreview" topLeftCell="A67" zoomScale="70" zoomScaleNormal="70" zoomScaleSheetLayoutView="70" zoomScalePageLayoutView="55" workbookViewId="0">
      <selection activeCell="C74" sqref="C74"/>
    </sheetView>
  </sheetViews>
  <sheetFormatPr defaultRowHeight="12.75" outlineLevelRow="1"/>
  <cols>
    <col min="1" max="1" width="2.625" style="7" customWidth="1"/>
    <col min="2" max="2" width="9.625" style="8" customWidth="1"/>
    <col min="3" max="4" width="12.625" style="8" customWidth="1"/>
    <col min="5" max="5" width="75.625" style="9" customWidth="1"/>
    <col min="6" max="6" width="7.625" style="7" customWidth="1"/>
    <col min="7" max="7" width="12.625" style="17" customWidth="1"/>
    <col min="8" max="8" width="15.625" style="16" customWidth="1"/>
    <col min="9" max="9" width="15.625" style="74" customWidth="1"/>
    <col min="10" max="10" width="17.625" style="74" customWidth="1"/>
    <col min="11" max="16384" width="9" style="74"/>
  </cols>
  <sheetData>
    <row r="1" spans="1:10" ht="148.5" customHeight="1">
      <c r="A1" s="42"/>
      <c r="B1" s="284"/>
      <c r="C1" s="284"/>
      <c r="D1" s="284"/>
      <c r="E1" s="284"/>
      <c r="F1" s="284"/>
      <c r="G1" s="284"/>
      <c r="H1" s="284"/>
      <c r="I1" s="284"/>
      <c r="J1" s="285"/>
    </row>
    <row r="2" spans="1:10" ht="14.25" customHeight="1">
      <c r="A2" s="41"/>
      <c r="B2" s="286"/>
      <c r="C2" s="286"/>
      <c r="D2" s="286"/>
      <c r="E2" s="286"/>
      <c r="F2" s="286"/>
      <c r="G2" s="286"/>
      <c r="H2" s="286"/>
      <c r="I2" s="286"/>
      <c r="J2" s="287"/>
    </row>
    <row r="3" spans="1:10" ht="15" customHeight="1" thickBot="1">
      <c r="A3" s="41"/>
      <c r="B3" s="288"/>
      <c r="C3" s="288"/>
      <c r="D3" s="288"/>
      <c r="E3" s="288"/>
      <c r="F3" s="288"/>
      <c r="G3" s="288"/>
      <c r="H3" s="288"/>
      <c r="I3" s="288"/>
      <c r="J3" s="289"/>
    </row>
    <row r="4" spans="1:10" ht="20.100000000000001" customHeight="1">
      <c r="A4" s="2"/>
      <c r="B4" s="3"/>
      <c r="C4" s="3"/>
      <c r="D4" s="3"/>
      <c r="E4" s="2"/>
      <c r="F4" s="2"/>
      <c r="G4" s="55"/>
      <c r="H4" s="55"/>
      <c r="I4" s="2"/>
      <c r="J4" s="2"/>
    </row>
    <row r="5" spans="1:10" ht="14.25" customHeight="1">
      <c r="A5" s="63"/>
      <c r="B5" s="266" t="s">
        <v>120</v>
      </c>
      <c r="C5" s="64"/>
      <c r="D5" s="64"/>
      <c r="E5" s="4"/>
      <c r="F5" s="49"/>
      <c r="G5" s="24"/>
      <c r="H5" s="23"/>
      <c r="I5" s="65"/>
    </row>
    <row r="6" spans="1:10" ht="20.100000000000001" customHeight="1">
      <c r="A6" s="63"/>
      <c r="B6" s="201" t="s">
        <v>189</v>
      </c>
      <c r="C6" s="64"/>
      <c r="D6" s="64"/>
      <c r="E6" s="4"/>
      <c r="F6" s="290"/>
      <c r="G6" s="290"/>
      <c r="H6" s="290"/>
      <c r="I6" s="290"/>
      <c r="J6" s="290"/>
    </row>
    <row r="7" spans="1:10" ht="21.75" customHeight="1">
      <c r="A7" s="31"/>
      <c r="B7" s="201" t="s">
        <v>197</v>
      </c>
      <c r="C7" s="64"/>
      <c r="D7" s="64"/>
      <c r="E7" s="4"/>
      <c r="F7" s="49"/>
      <c r="G7" s="24"/>
      <c r="H7" s="23"/>
      <c r="I7" s="5"/>
    </row>
    <row r="8" spans="1:10" ht="41.25" customHeight="1">
      <c r="A8" s="11"/>
      <c r="B8" s="201"/>
      <c r="C8" s="11"/>
      <c r="D8" s="11"/>
      <c r="E8" s="273" t="s">
        <v>0</v>
      </c>
      <c r="F8" s="11"/>
      <c r="G8" s="11"/>
      <c r="J8" s="52"/>
    </row>
    <row r="9" spans="1:10" ht="20.100000000000001" customHeight="1">
      <c r="A9" s="65"/>
      <c r="B9" s="67"/>
      <c r="C9" s="67"/>
      <c r="D9" s="67"/>
      <c r="E9" s="268" t="s">
        <v>126</v>
      </c>
      <c r="F9" s="67"/>
      <c r="G9" s="27" t="s">
        <v>102</v>
      </c>
      <c r="H9" s="76">
        <v>0.2</v>
      </c>
      <c r="I9" s="68"/>
      <c r="J9" s="53">
        <f>J70</f>
        <v>128155.12619999998</v>
      </c>
    </row>
    <row r="10" spans="1:10" ht="20.100000000000001" customHeight="1" thickBot="1">
      <c r="A10" s="65"/>
      <c r="B10" s="65"/>
      <c r="C10" s="65"/>
      <c r="D10" s="65"/>
      <c r="E10" s="63"/>
      <c r="F10" s="65"/>
      <c r="G10" s="25"/>
      <c r="H10" s="26"/>
      <c r="I10" s="11"/>
      <c r="J10" s="35"/>
    </row>
    <row r="11" spans="1:10" ht="44.25" customHeight="1" thickBot="1">
      <c r="A11" s="6"/>
      <c r="B11" s="50" t="s">
        <v>1</v>
      </c>
      <c r="C11" s="45" t="s">
        <v>2</v>
      </c>
      <c r="D11" s="45" t="s">
        <v>3</v>
      </c>
      <c r="E11" s="45" t="s">
        <v>4</v>
      </c>
      <c r="F11" s="45" t="s">
        <v>23</v>
      </c>
      <c r="G11" s="46" t="s">
        <v>5</v>
      </c>
      <c r="H11" s="47" t="s">
        <v>27</v>
      </c>
      <c r="I11" s="47" t="s">
        <v>28</v>
      </c>
      <c r="J11" s="48" t="s">
        <v>6</v>
      </c>
    </row>
    <row r="12" spans="1:10" ht="20.100000000000001" customHeight="1">
      <c r="A12" s="31"/>
      <c r="B12" s="31"/>
      <c r="C12" s="31"/>
      <c r="D12" s="31"/>
      <c r="E12" s="13"/>
      <c r="F12" s="31"/>
      <c r="G12" s="19"/>
      <c r="H12" s="18"/>
      <c r="I12" s="6"/>
      <c r="J12" s="6"/>
    </row>
    <row r="13" spans="1:10" ht="20.100000000000001" customHeight="1">
      <c r="A13" s="31"/>
      <c r="B13" s="69" t="s">
        <v>46</v>
      </c>
      <c r="C13" s="69"/>
      <c r="D13" s="69"/>
      <c r="E13" s="62" t="s">
        <v>20</v>
      </c>
      <c r="F13" s="62"/>
      <c r="G13" s="22"/>
      <c r="H13" s="20"/>
      <c r="I13" s="62"/>
      <c r="J13" s="34">
        <f>J16</f>
        <v>2441.1494000000002</v>
      </c>
    </row>
    <row r="14" spans="1:10" ht="56.25" customHeight="1" outlineLevel="1">
      <c r="A14" s="31"/>
      <c r="B14" s="61" t="s">
        <v>166</v>
      </c>
      <c r="C14" s="61" t="s">
        <v>169</v>
      </c>
      <c r="D14" s="15" t="s">
        <v>31</v>
      </c>
      <c r="E14" s="56" t="s">
        <v>111</v>
      </c>
      <c r="F14" s="61" t="s">
        <v>109</v>
      </c>
      <c r="G14" s="29">
        <f>'Memorial de calculo'!E15</f>
        <v>1</v>
      </c>
      <c r="H14" s="77">
        <v>1224.69</v>
      </c>
      <c r="I14" s="43">
        <f>ROUND(+H14*(1+$H$9),2)</f>
        <v>1469.63</v>
      </c>
      <c r="J14" s="43">
        <f>(G14*I14)</f>
        <v>1469.63</v>
      </c>
    </row>
    <row r="15" spans="1:10" ht="20.100000000000001" customHeight="1" outlineLevel="1">
      <c r="A15" s="31"/>
      <c r="B15" s="61" t="s">
        <v>167</v>
      </c>
      <c r="C15" s="79" t="s">
        <v>168</v>
      </c>
      <c r="D15" s="15" t="s">
        <v>31</v>
      </c>
      <c r="E15" s="60" t="s">
        <v>110</v>
      </c>
      <c r="F15" s="61" t="s">
        <v>10</v>
      </c>
      <c r="G15" s="29">
        <f>'Memorial de calculo'!E16</f>
        <v>94.69</v>
      </c>
      <c r="H15" s="78">
        <v>8.5500000000000007</v>
      </c>
      <c r="I15" s="43">
        <f t="shared" ref="I15" si="0">ROUND(+H15*(1+$H$9),2)</f>
        <v>10.26</v>
      </c>
      <c r="J15" s="43">
        <f t="shared" ref="J15" si="1">(G15*I15)</f>
        <v>971.51939999999991</v>
      </c>
    </row>
    <row r="16" spans="1:10" ht="20.100000000000001" customHeight="1" outlineLevel="1">
      <c r="A16" s="31"/>
      <c r="B16" s="36"/>
      <c r="C16" s="37"/>
      <c r="D16" s="37"/>
      <c r="E16" s="37"/>
      <c r="F16" s="37"/>
      <c r="G16" s="37"/>
      <c r="H16" s="38" t="s">
        <v>17</v>
      </c>
      <c r="I16" s="72"/>
      <c r="J16" s="44">
        <f>SUM(J14:J15)</f>
        <v>2441.1494000000002</v>
      </c>
    </row>
    <row r="17" spans="1:10" ht="20.100000000000001" customHeight="1">
      <c r="A17" s="31"/>
      <c r="B17" s="31"/>
      <c r="C17" s="31"/>
      <c r="D17" s="31"/>
      <c r="E17" s="13"/>
      <c r="F17" s="31"/>
      <c r="G17" s="19"/>
      <c r="H17" s="18"/>
      <c r="I17" s="6"/>
      <c r="J17" s="33"/>
    </row>
    <row r="18" spans="1:10" ht="20.100000000000001" customHeight="1">
      <c r="A18" s="31"/>
      <c r="B18" s="69" t="s">
        <v>47</v>
      </c>
      <c r="C18" s="69"/>
      <c r="D18" s="69"/>
      <c r="E18" s="62" t="s">
        <v>22</v>
      </c>
      <c r="F18" s="62"/>
      <c r="G18" s="22"/>
      <c r="H18" s="20"/>
      <c r="I18" s="62"/>
      <c r="J18" s="34">
        <f>J21</f>
        <v>448.45499999999998</v>
      </c>
    </row>
    <row r="19" spans="1:10" ht="20.100000000000001" customHeight="1" outlineLevel="1">
      <c r="A19" s="31"/>
      <c r="B19" s="58" t="s">
        <v>172</v>
      </c>
      <c r="C19" s="75" t="s">
        <v>170</v>
      </c>
      <c r="D19" s="58" t="s">
        <v>33</v>
      </c>
      <c r="E19" s="57" t="s">
        <v>32</v>
      </c>
      <c r="F19" s="58" t="s">
        <v>8</v>
      </c>
      <c r="G19" s="29">
        <f>'Memorial de calculo'!E19</f>
        <v>9.31</v>
      </c>
      <c r="H19" s="29">
        <v>32.42</v>
      </c>
      <c r="I19" s="43">
        <f t="shared" ref="I19:I20" si="2">ROUND(+H19*(1+$H$9),2)</f>
        <v>38.9</v>
      </c>
      <c r="J19" s="43">
        <f t="shared" ref="J19:J20" si="3">(G19*I19)</f>
        <v>362.15899999999999</v>
      </c>
    </row>
    <row r="20" spans="1:10" ht="20.100000000000001" customHeight="1" outlineLevel="1">
      <c r="A20" s="31"/>
      <c r="B20" s="58" t="s">
        <v>173</v>
      </c>
      <c r="C20" s="75" t="s">
        <v>171</v>
      </c>
      <c r="D20" s="58" t="s">
        <v>33</v>
      </c>
      <c r="E20" s="57" t="s">
        <v>118</v>
      </c>
      <c r="F20" s="58" t="s">
        <v>10</v>
      </c>
      <c r="G20" s="29">
        <f>'Memorial de calculo'!E20</f>
        <v>9.1999999999999993</v>
      </c>
      <c r="H20" s="29">
        <v>7.82</v>
      </c>
      <c r="I20" s="43">
        <f t="shared" si="2"/>
        <v>9.3800000000000008</v>
      </c>
      <c r="J20" s="43">
        <f t="shared" si="3"/>
        <v>86.296000000000006</v>
      </c>
    </row>
    <row r="21" spans="1:10" ht="20.100000000000001" customHeight="1" outlineLevel="1">
      <c r="A21" s="31"/>
      <c r="B21" s="36"/>
      <c r="C21" s="37"/>
      <c r="D21" s="37"/>
      <c r="E21" s="37"/>
      <c r="F21" s="37"/>
      <c r="G21" s="37"/>
      <c r="H21" s="38" t="s">
        <v>17</v>
      </c>
      <c r="I21" s="72"/>
      <c r="J21" s="44">
        <f>SUM(J19:J20)</f>
        <v>448.45499999999998</v>
      </c>
    </row>
    <row r="22" spans="1:10" ht="20.100000000000001" customHeight="1">
      <c r="A22" s="31"/>
      <c r="B22" s="31"/>
      <c r="C22" s="31"/>
      <c r="D22" s="31"/>
      <c r="E22" s="13"/>
      <c r="F22" s="31"/>
      <c r="G22" s="19"/>
      <c r="H22" s="18"/>
      <c r="I22" s="6"/>
      <c r="J22" s="33"/>
    </row>
    <row r="23" spans="1:10" ht="20.100000000000001" customHeight="1">
      <c r="A23" s="31"/>
      <c r="B23" s="69" t="s">
        <v>48</v>
      </c>
      <c r="C23" s="69"/>
      <c r="D23" s="69"/>
      <c r="E23" s="62" t="s">
        <v>15</v>
      </c>
      <c r="F23" s="62"/>
      <c r="G23" s="22"/>
      <c r="H23" s="20"/>
      <c r="I23" s="62"/>
      <c r="J23" s="34">
        <f>J27</f>
        <v>7234.0150000000003</v>
      </c>
    </row>
    <row r="24" spans="1:10" ht="20.100000000000001" customHeight="1" outlineLevel="1">
      <c r="A24" s="31"/>
      <c r="B24" s="67" t="s">
        <v>7</v>
      </c>
      <c r="C24" s="67"/>
      <c r="D24" s="67"/>
      <c r="E24" s="70" t="s">
        <v>63</v>
      </c>
      <c r="F24" s="71"/>
      <c r="G24" s="29"/>
      <c r="H24" s="29"/>
      <c r="I24" s="43"/>
      <c r="J24" s="43"/>
    </row>
    <row r="25" spans="1:10" ht="20.100000000000001" customHeight="1" outlineLevel="1">
      <c r="A25" s="31"/>
      <c r="B25" s="61" t="s">
        <v>49</v>
      </c>
      <c r="C25" s="79" t="s">
        <v>174</v>
      </c>
      <c r="D25" s="58" t="s">
        <v>31</v>
      </c>
      <c r="E25" s="60" t="s">
        <v>112</v>
      </c>
      <c r="F25" s="61" t="s">
        <v>113</v>
      </c>
      <c r="G25" s="29">
        <f>'Memorial de calculo'!E24</f>
        <v>4</v>
      </c>
      <c r="H25" s="189">
        <v>238.96</v>
      </c>
      <c r="I25" s="43">
        <f t="shared" ref="I25:I26" si="4">ROUND(+H25*(1+$H$9),2)</f>
        <v>286.75</v>
      </c>
      <c r="J25" s="43">
        <f t="shared" ref="J25:J26" si="5">(G25*I25)</f>
        <v>1147</v>
      </c>
    </row>
    <row r="26" spans="1:10" ht="42" customHeight="1" outlineLevel="1">
      <c r="A26" s="31"/>
      <c r="B26" s="61" t="s">
        <v>50</v>
      </c>
      <c r="C26" s="61" t="s">
        <v>175</v>
      </c>
      <c r="D26" s="58" t="s">
        <v>31</v>
      </c>
      <c r="E26" s="57" t="s">
        <v>134</v>
      </c>
      <c r="F26" s="61" t="s">
        <v>114</v>
      </c>
      <c r="G26" s="29">
        <f>'Memorial de calculo'!E25</f>
        <v>2.7</v>
      </c>
      <c r="H26" s="29">
        <v>1878.71</v>
      </c>
      <c r="I26" s="43">
        <f t="shared" si="4"/>
        <v>2254.4499999999998</v>
      </c>
      <c r="J26" s="43">
        <f t="shared" si="5"/>
        <v>6087.0150000000003</v>
      </c>
    </row>
    <row r="27" spans="1:10" ht="20.100000000000001" customHeight="1" outlineLevel="1" collapsed="1">
      <c r="A27" s="31"/>
      <c r="B27" s="36"/>
      <c r="C27" s="37"/>
      <c r="D27" s="37"/>
      <c r="E27" s="37"/>
      <c r="F27" s="37"/>
      <c r="G27" s="37"/>
      <c r="H27" s="38" t="s">
        <v>17</v>
      </c>
      <c r="I27" s="72"/>
      <c r="J27" s="44">
        <f>SUM(J25:J26)</f>
        <v>7234.0150000000003</v>
      </c>
    </row>
    <row r="28" spans="1:10" ht="20.100000000000001" customHeight="1">
      <c r="A28" s="31"/>
      <c r="B28" s="31"/>
      <c r="C28" s="31"/>
      <c r="D28" s="31"/>
      <c r="E28" s="13"/>
      <c r="F28" s="31"/>
      <c r="G28" s="19"/>
      <c r="H28" s="18"/>
      <c r="I28" s="6"/>
      <c r="J28" s="33"/>
    </row>
    <row r="29" spans="1:10" ht="20.100000000000001" customHeight="1">
      <c r="A29" s="31"/>
      <c r="B29" s="69">
        <v>4</v>
      </c>
      <c r="C29" s="69"/>
      <c r="D29" s="69"/>
      <c r="E29" s="62" t="s">
        <v>21</v>
      </c>
      <c r="F29" s="62"/>
      <c r="G29" s="20"/>
      <c r="H29" s="20"/>
      <c r="I29" s="62"/>
      <c r="J29" s="34">
        <f>J32</f>
        <v>1220.1336000000001</v>
      </c>
    </row>
    <row r="30" spans="1:10" ht="20.100000000000001" customHeight="1" outlineLevel="1">
      <c r="A30" s="31"/>
      <c r="B30" s="67" t="s">
        <v>9</v>
      </c>
      <c r="C30" s="67"/>
      <c r="D30" s="67"/>
      <c r="E30" s="70" t="s">
        <v>14</v>
      </c>
      <c r="F30" s="71"/>
      <c r="G30" s="29"/>
      <c r="H30" s="29"/>
      <c r="I30" s="43"/>
      <c r="J30" s="43"/>
    </row>
    <row r="31" spans="1:10" ht="43.5" customHeight="1" outlineLevel="1">
      <c r="A31" s="31"/>
      <c r="B31" s="61" t="s">
        <v>18</v>
      </c>
      <c r="C31" s="61" t="s">
        <v>132</v>
      </c>
      <c r="D31" s="61" t="s">
        <v>31</v>
      </c>
      <c r="E31" s="57" t="s">
        <v>131</v>
      </c>
      <c r="F31" s="61" t="s">
        <v>8</v>
      </c>
      <c r="G31" s="29">
        <f>'Memorial de calculo'!E29</f>
        <v>0.36</v>
      </c>
      <c r="H31" s="29">
        <v>2824.38</v>
      </c>
      <c r="I31" s="43">
        <f t="shared" ref="I31" si="6">ROUND(+H31*(1+$H$9),2)</f>
        <v>3389.26</v>
      </c>
      <c r="J31" s="43">
        <f t="shared" ref="J31" si="7">(G31*I31)</f>
        <v>1220.1336000000001</v>
      </c>
    </row>
    <row r="32" spans="1:10" ht="20.100000000000001" customHeight="1" outlineLevel="1">
      <c r="A32" s="31"/>
      <c r="B32" s="36"/>
      <c r="C32" s="37"/>
      <c r="D32" s="37"/>
      <c r="E32" s="37"/>
      <c r="F32" s="37"/>
      <c r="G32" s="37"/>
      <c r="H32" s="38" t="s">
        <v>17</v>
      </c>
      <c r="I32" s="72"/>
      <c r="J32" s="44">
        <f>SUM(J31:J31)</f>
        <v>1220.1336000000001</v>
      </c>
    </row>
    <row r="33" spans="1:10" ht="20.100000000000001" customHeight="1">
      <c r="A33" s="31"/>
      <c r="B33" s="31"/>
      <c r="C33" s="31"/>
      <c r="D33" s="31"/>
      <c r="E33" s="13"/>
      <c r="F33" s="31"/>
      <c r="G33" s="19"/>
      <c r="H33" s="18"/>
      <c r="I33" s="6"/>
      <c r="J33" s="33"/>
    </row>
    <row r="34" spans="1:10" ht="20.100000000000001" customHeight="1">
      <c r="A34" s="31"/>
      <c r="B34" s="69">
        <v>5</v>
      </c>
      <c r="C34" s="69"/>
      <c r="D34" s="69"/>
      <c r="E34" s="62" t="s">
        <v>25</v>
      </c>
      <c r="F34" s="62"/>
      <c r="G34" s="20"/>
      <c r="H34" s="20"/>
      <c r="I34" s="62"/>
      <c r="J34" s="34">
        <f>J38</f>
        <v>4201.6017000000002</v>
      </c>
    </row>
    <row r="35" spans="1:10" ht="20.100000000000001" customHeight="1" outlineLevel="1">
      <c r="A35" s="31"/>
      <c r="B35" s="67" t="s">
        <v>11</v>
      </c>
      <c r="C35" s="14"/>
      <c r="D35" s="14"/>
      <c r="E35" s="59" t="s">
        <v>13</v>
      </c>
      <c r="F35" s="58"/>
      <c r="G35" s="29"/>
      <c r="H35" s="29"/>
      <c r="I35" s="43"/>
      <c r="J35" s="43"/>
    </row>
    <row r="36" spans="1:10" ht="50.25" customHeight="1" outlineLevel="1">
      <c r="A36" s="31"/>
      <c r="B36" s="58" t="s">
        <v>19</v>
      </c>
      <c r="C36" s="58" t="s">
        <v>138</v>
      </c>
      <c r="D36" s="58" t="s">
        <v>31</v>
      </c>
      <c r="E36" s="57" t="s">
        <v>137</v>
      </c>
      <c r="F36" s="58" t="s">
        <v>10</v>
      </c>
      <c r="G36" s="29">
        <f>'Memorial de calculo'!E33</f>
        <v>10.83</v>
      </c>
      <c r="H36" s="29">
        <v>189.09</v>
      </c>
      <c r="I36" s="43">
        <f t="shared" ref="I36" si="8">ROUND(+H36*(1+$H$9),2)</f>
        <v>226.91</v>
      </c>
      <c r="J36" s="43">
        <f t="shared" ref="J36" si="9">(G36*I36)</f>
        <v>2457.4353000000001</v>
      </c>
    </row>
    <row r="37" spans="1:10" ht="59.25" customHeight="1" outlineLevel="1">
      <c r="A37" s="31"/>
      <c r="B37" s="58" t="s">
        <v>139</v>
      </c>
      <c r="C37" s="58">
        <v>103326</v>
      </c>
      <c r="D37" s="58" t="s">
        <v>30</v>
      </c>
      <c r="E37" s="57" t="s">
        <v>136</v>
      </c>
      <c r="F37" s="58" t="s">
        <v>10</v>
      </c>
      <c r="G37" s="29">
        <f>'Memorial de calculo'!E34</f>
        <v>16.96</v>
      </c>
      <c r="H37" s="29">
        <v>85.7</v>
      </c>
      <c r="I37" s="43">
        <f t="shared" ref="I37" si="10">ROUND(+H37*(1+$H$9),2)</f>
        <v>102.84</v>
      </c>
      <c r="J37" s="43">
        <f t="shared" ref="J37" si="11">(G37*I37)</f>
        <v>1744.1664000000001</v>
      </c>
    </row>
    <row r="38" spans="1:10" ht="20.100000000000001" customHeight="1" outlineLevel="1">
      <c r="A38" s="31"/>
      <c r="B38" s="36"/>
      <c r="C38" s="37"/>
      <c r="D38" s="37"/>
      <c r="E38" s="37"/>
      <c r="F38" s="37"/>
      <c r="G38" s="37"/>
      <c r="H38" s="38" t="s">
        <v>17</v>
      </c>
      <c r="I38" s="72"/>
      <c r="J38" s="44">
        <f>SUM(J35:J37)</f>
        <v>4201.6017000000002</v>
      </c>
    </row>
    <row r="39" spans="1:10" ht="20.100000000000001" customHeight="1">
      <c r="A39" s="31"/>
      <c r="B39" s="31"/>
      <c r="C39" s="31"/>
      <c r="D39" s="31"/>
      <c r="E39" s="13"/>
      <c r="F39" s="31"/>
      <c r="G39" s="19"/>
      <c r="H39" s="18"/>
      <c r="I39" s="6"/>
      <c r="J39" s="33"/>
    </row>
    <row r="40" spans="1:10" ht="20.100000000000001" customHeight="1">
      <c r="A40" s="31"/>
      <c r="B40" s="69" t="s">
        <v>51</v>
      </c>
      <c r="C40" s="69"/>
      <c r="D40" s="69"/>
      <c r="E40" s="62" t="s">
        <v>24</v>
      </c>
      <c r="F40" s="62"/>
      <c r="G40" s="21"/>
      <c r="H40" s="20"/>
      <c r="I40" s="62"/>
      <c r="J40" s="34">
        <f>J43</f>
        <v>3897.9845</v>
      </c>
    </row>
    <row r="41" spans="1:10" ht="37.5" customHeight="1" outlineLevel="1">
      <c r="A41" s="31"/>
      <c r="B41" s="58" t="s">
        <v>52</v>
      </c>
      <c r="C41" s="1" t="s">
        <v>176</v>
      </c>
      <c r="D41" s="61" t="s">
        <v>31</v>
      </c>
      <c r="E41" s="54" t="s">
        <v>119</v>
      </c>
      <c r="F41" s="58" t="s">
        <v>10</v>
      </c>
      <c r="G41" s="29">
        <f>'Memorial de calculo'!E37</f>
        <v>88.49</v>
      </c>
      <c r="H41" s="29">
        <v>11.12</v>
      </c>
      <c r="I41" s="43">
        <f t="shared" ref="I41:I42" si="12">ROUND(+H41*(1+$H$9),2)</f>
        <v>13.34</v>
      </c>
      <c r="J41" s="43">
        <f t="shared" ref="J41:J42" si="13">(G41*I41)</f>
        <v>1180.4566</v>
      </c>
    </row>
    <row r="42" spans="1:10" ht="47.25" customHeight="1" outlineLevel="1">
      <c r="A42" s="31">
        <v>245</v>
      </c>
      <c r="B42" s="58" t="s">
        <v>53</v>
      </c>
      <c r="C42" s="81" t="s">
        <v>178</v>
      </c>
      <c r="D42" s="73" t="s">
        <v>31</v>
      </c>
      <c r="E42" s="51" t="s">
        <v>177</v>
      </c>
      <c r="F42" s="58" t="s">
        <v>10</v>
      </c>
      <c r="G42" s="29">
        <f>'Memorial de calculo'!E38</f>
        <v>88.49</v>
      </c>
      <c r="H42" s="29">
        <v>25.59</v>
      </c>
      <c r="I42" s="43">
        <f t="shared" si="12"/>
        <v>30.71</v>
      </c>
      <c r="J42" s="43">
        <f t="shared" si="13"/>
        <v>2717.5279</v>
      </c>
    </row>
    <row r="43" spans="1:10" ht="20.100000000000001" customHeight="1" outlineLevel="1">
      <c r="A43" s="31"/>
      <c r="B43" s="36"/>
      <c r="C43" s="37"/>
      <c r="D43" s="37"/>
      <c r="E43" s="37"/>
      <c r="F43" s="37"/>
      <c r="G43" s="37"/>
      <c r="H43" s="38" t="s">
        <v>17</v>
      </c>
      <c r="I43" s="72"/>
      <c r="J43" s="44">
        <f>SUM(J41:J42)</f>
        <v>3897.9845</v>
      </c>
    </row>
    <row r="44" spans="1:10" ht="20.100000000000001" customHeight="1">
      <c r="A44" s="31"/>
      <c r="B44" s="31"/>
      <c r="C44" s="31"/>
      <c r="D44" s="31"/>
      <c r="E44" s="13"/>
      <c r="F44" s="31"/>
      <c r="G44" s="19"/>
      <c r="H44" s="18"/>
      <c r="I44" s="6"/>
      <c r="J44" s="33"/>
    </row>
    <row r="45" spans="1:10" ht="20.100000000000001" customHeight="1">
      <c r="A45" s="31"/>
      <c r="B45" s="31"/>
      <c r="C45" s="31"/>
      <c r="D45" s="31"/>
      <c r="E45" s="13"/>
      <c r="F45" s="31"/>
      <c r="G45" s="19"/>
      <c r="H45" s="18"/>
      <c r="I45" s="6"/>
      <c r="J45" s="33"/>
    </row>
    <row r="46" spans="1:10" s="30" customFormat="1" ht="20.100000000000001" customHeight="1">
      <c r="A46" s="31"/>
      <c r="B46" s="69" t="s">
        <v>54</v>
      </c>
      <c r="C46" s="69"/>
      <c r="D46" s="69"/>
      <c r="E46" s="62" t="s">
        <v>16</v>
      </c>
      <c r="F46" s="62"/>
      <c r="G46" s="20"/>
      <c r="H46" s="20"/>
      <c r="I46" s="62"/>
      <c r="J46" s="34">
        <f>J59</f>
        <v>49068.191099999996</v>
      </c>
    </row>
    <row r="47" spans="1:10" s="10" customFormat="1" ht="20.100000000000001" customHeight="1" outlineLevel="1">
      <c r="A47" s="31"/>
      <c r="B47" s="67" t="s">
        <v>55</v>
      </c>
      <c r="C47" s="67"/>
      <c r="D47" s="67"/>
      <c r="E47" s="70" t="s">
        <v>26</v>
      </c>
      <c r="F47" s="70"/>
      <c r="G47" s="29"/>
      <c r="H47" s="29"/>
      <c r="I47" s="43"/>
      <c r="J47" s="43"/>
    </row>
    <row r="48" spans="1:10" ht="57" customHeight="1" outlineLevel="1">
      <c r="A48" s="31"/>
      <c r="B48" s="58" t="s">
        <v>56</v>
      </c>
      <c r="C48" s="81" t="s">
        <v>179</v>
      </c>
      <c r="D48" s="61" t="s">
        <v>31</v>
      </c>
      <c r="E48" s="57" t="s">
        <v>140</v>
      </c>
      <c r="F48" s="61" t="s">
        <v>113</v>
      </c>
      <c r="G48" s="29">
        <f>'Memorial de calculo'!E42</f>
        <v>122.1</v>
      </c>
      <c r="H48" s="29">
        <v>262.61</v>
      </c>
      <c r="I48" s="43">
        <f t="shared" ref="I48" si="14">ROUND(+H48*(1+$H$9),2)</f>
        <v>315.13</v>
      </c>
      <c r="J48" s="43">
        <f t="shared" ref="J48" si="15">(G48*I48)</f>
        <v>38477.373</v>
      </c>
    </row>
    <row r="49" spans="1:10" ht="30" customHeight="1" outlineLevel="1">
      <c r="A49" s="31"/>
      <c r="B49" s="58" t="s">
        <v>57</v>
      </c>
      <c r="C49" s="282" t="s">
        <v>214</v>
      </c>
      <c r="D49" s="61" t="s">
        <v>215</v>
      </c>
      <c r="E49" s="57" t="s">
        <v>213</v>
      </c>
      <c r="F49" s="61" t="s">
        <v>148</v>
      </c>
      <c r="G49" s="283">
        <v>25.88</v>
      </c>
      <c r="H49" s="29">
        <v>168.92</v>
      </c>
      <c r="I49" s="43">
        <f t="shared" ref="I49" si="16">ROUND(+H49*(1+$H$9),2)</f>
        <v>202.7</v>
      </c>
      <c r="J49" s="43">
        <f t="shared" ref="J49" si="17">(G49*I49)</f>
        <v>5245.8759999999993</v>
      </c>
    </row>
    <row r="50" spans="1:10" ht="66" customHeight="1" outlineLevel="1">
      <c r="A50" s="31"/>
      <c r="B50" s="58" t="s">
        <v>121</v>
      </c>
      <c r="C50" s="81" t="s">
        <v>143</v>
      </c>
      <c r="D50" s="61" t="s">
        <v>31</v>
      </c>
      <c r="E50" s="57" t="s">
        <v>141</v>
      </c>
      <c r="F50" s="61" t="s">
        <v>142</v>
      </c>
      <c r="G50" s="29">
        <f>'Memorial de calculo'!E44</f>
        <v>1</v>
      </c>
      <c r="H50" s="29">
        <v>535.55999999999995</v>
      </c>
      <c r="I50" s="43">
        <f t="shared" ref="I50" si="18">ROUND(+H50*(1+$H$9),2)</f>
        <v>642.66999999999996</v>
      </c>
      <c r="J50" s="43">
        <f t="shared" ref="J50" si="19">(G50*I50)</f>
        <v>642.66999999999996</v>
      </c>
    </row>
    <row r="51" spans="1:10" ht="41.25" customHeight="1" outlineLevel="1">
      <c r="A51" s="31"/>
      <c r="B51" s="58" t="s">
        <v>122</v>
      </c>
      <c r="C51" s="81" t="s">
        <v>146</v>
      </c>
      <c r="D51" s="61" t="s">
        <v>31</v>
      </c>
      <c r="E51" s="57" t="s">
        <v>145</v>
      </c>
      <c r="F51" s="61" t="s">
        <v>113</v>
      </c>
      <c r="G51" s="29">
        <f>'Memorial de calculo'!E45</f>
        <v>30.32</v>
      </c>
      <c r="H51" s="29">
        <v>40.700000000000003</v>
      </c>
      <c r="I51" s="43">
        <f t="shared" ref="I51" si="20">ROUND(+H51*(1+$H$9),2)</f>
        <v>48.84</v>
      </c>
      <c r="J51" s="43">
        <f t="shared" ref="J51" si="21">(G51*I51)</f>
        <v>1480.8288000000002</v>
      </c>
    </row>
    <row r="52" spans="1:10" ht="69" customHeight="1" outlineLevel="1">
      <c r="A52" s="31"/>
      <c r="B52" s="58" t="s">
        <v>180</v>
      </c>
      <c r="C52" s="81" t="s">
        <v>150</v>
      </c>
      <c r="D52" s="61" t="s">
        <v>31</v>
      </c>
      <c r="E52" s="57" t="s">
        <v>115</v>
      </c>
      <c r="F52" s="61" t="s">
        <v>116</v>
      </c>
      <c r="G52" s="29">
        <f>'Memorial de calculo'!E46</f>
        <v>2</v>
      </c>
      <c r="H52" s="29">
        <v>157.25</v>
      </c>
      <c r="I52" s="43">
        <f t="shared" ref="I52" si="22">ROUND(+H52*(1+$H$9),2)</f>
        <v>188.7</v>
      </c>
      <c r="J52" s="43">
        <f t="shared" ref="J52" si="23">(G52*I52)</f>
        <v>377.4</v>
      </c>
    </row>
    <row r="53" spans="1:10" ht="69" customHeight="1" outlineLevel="1">
      <c r="A53" s="31"/>
      <c r="B53" s="58" t="s">
        <v>181</v>
      </c>
      <c r="C53" s="81" t="s">
        <v>152</v>
      </c>
      <c r="D53" s="61" t="s">
        <v>31</v>
      </c>
      <c r="E53" s="57" t="s">
        <v>151</v>
      </c>
      <c r="F53" s="61" t="s">
        <v>142</v>
      </c>
      <c r="G53" s="29">
        <f>'Memorial de calculo'!E47</f>
        <v>2</v>
      </c>
      <c r="H53" s="29">
        <v>131</v>
      </c>
      <c r="I53" s="43">
        <f t="shared" ref="I53" si="24">ROUND(+H53*(1+$H$9),2)</f>
        <v>157.19999999999999</v>
      </c>
      <c r="J53" s="43">
        <f t="shared" ref="J53" si="25">(G53*I53)</f>
        <v>314.39999999999998</v>
      </c>
    </row>
    <row r="54" spans="1:10" s="10" customFormat="1" ht="20.100000000000001" customHeight="1" outlineLevel="1">
      <c r="A54" s="31"/>
      <c r="B54" s="67" t="s">
        <v>123</v>
      </c>
      <c r="C54" s="67"/>
      <c r="D54" s="67"/>
      <c r="E54" s="70" t="s">
        <v>212</v>
      </c>
      <c r="F54" s="70"/>
      <c r="G54" s="29"/>
      <c r="H54" s="29"/>
      <c r="I54" s="43"/>
      <c r="J54" s="43"/>
    </row>
    <row r="55" spans="1:10" ht="45.75" customHeight="1" outlineLevel="1">
      <c r="A55" s="31"/>
      <c r="B55" s="58" t="s">
        <v>182</v>
      </c>
      <c r="C55" s="61" t="s">
        <v>155</v>
      </c>
      <c r="D55" s="61" t="s">
        <v>31</v>
      </c>
      <c r="E55" s="57" t="s">
        <v>154</v>
      </c>
      <c r="F55" s="61" t="s">
        <v>8</v>
      </c>
      <c r="G55" s="29">
        <f>'Memorial de calculo'!E49</f>
        <v>0.41</v>
      </c>
      <c r="H55" s="29">
        <v>463.44</v>
      </c>
      <c r="I55" s="43">
        <f t="shared" ref="I55" si="26">ROUND(+H55*(1+$H$9),2)</f>
        <v>556.13</v>
      </c>
      <c r="J55" s="43">
        <f t="shared" ref="J55" si="27">(G55*I55)</f>
        <v>228.01329999999999</v>
      </c>
    </row>
    <row r="56" spans="1:10" ht="45.75" customHeight="1" outlineLevel="1">
      <c r="A56" s="31"/>
      <c r="B56" s="58" t="s">
        <v>124</v>
      </c>
      <c r="C56" s="61" t="s">
        <v>158</v>
      </c>
      <c r="D56" s="61" t="s">
        <v>31</v>
      </c>
      <c r="E56" s="57" t="s">
        <v>156</v>
      </c>
      <c r="F56" s="61" t="s">
        <v>157</v>
      </c>
      <c r="G56" s="29">
        <f>'Memorial de calculo'!E50</f>
        <v>13.55</v>
      </c>
      <c r="H56" s="29">
        <v>13.55</v>
      </c>
      <c r="I56" s="43">
        <f t="shared" ref="I56" si="28">ROUND(+H56*(1+$H$9),2)</f>
        <v>16.260000000000002</v>
      </c>
      <c r="J56" s="43">
        <f t="shared" ref="J56" si="29">(G56*I56)</f>
        <v>220.32300000000004</v>
      </c>
    </row>
    <row r="57" spans="1:10" ht="45.75" customHeight="1" outlineLevel="1">
      <c r="A57" s="31"/>
      <c r="B57" s="58" t="s">
        <v>125</v>
      </c>
      <c r="C57" s="61" t="s">
        <v>165</v>
      </c>
      <c r="D57" s="61" t="s">
        <v>31</v>
      </c>
      <c r="E57" s="57" t="s">
        <v>164</v>
      </c>
      <c r="F57" s="61" t="s">
        <v>148</v>
      </c>
      <c r="G57" s="29">
        <f>'Memorial de calculo'!E51</f>
        <v>4.1500000000000004</v>
      </c>
      <c r="H57" s="29">
        <v>200.57</v>
      </c>
      <c r="I57" s="43">
        <f t="shared" ref="I57" si="30">ROUND(+H57*(1+$H$9),2)</f>
        <v>240.68</v>
      </c>
      <c r="J57" s="43">
        <f t="shared" ref="J57" si="31">(G57*I57)</f>
        <v>998.82200000000012</v>
      </c>
    </row>
    <row r="58" spans="1:10" ht="38.25" customHeight="1" outlineLevel="1">
      <c r="A58" s="31"/>
      <c r="B58" s="58" t="s">
        <v>183</v>
      </c>
      <c r="C58" s="61" t="s">
        <v>160</v>
      </c>
      <c r="D58" s="61" t="s">
        <v>31</v>
      </c>
      <c r="E58" s="57" t="s">
        <v>117</v>
      </c>
      <c r="F58" s="61" t="s">
        <v>10</v>
      </c>
      <c r="G58" s="29">
        <f>'Memorial de calculo'!E52</f>
        <v>14.9</v>
      </c>
      <c r="H58" s="29">
        <v>60.54</v>
      </c>
      <c r="I58" s="43">
        <f t="shared" ref="I58" si="32">ROUND(+H58*(1+$H$9),2)</f>
        <v>72.650000000000006</v>
      </c>
      <c r="J58" s="43">
        <f t="shared" ref="J58" si="33">(G58*I58)</f>
        <v>1082.4850000000001</v>
      </c>
    </row>
    <row r="59" spans="1:10" s="10" customFormat="1" ht="19.5" customHeight="1" outlineLevel="1">
      <c r="A59" s="31"/>
      <c r="B59" s="36"/>
      <c r="C59" s="37"/>
      <c r="D59" s="37"/>
      <c r="E59" s="37"/>
      <c r="F59" s="37"/>
      <c r="G59" s="37"/>
      <c r="H59" s="38" t="s">
        <v>17</v>
      </c>
      <c r="I59" s="72"/>
      <c r="J59" s="44">
        <f>SUM(J48:J58)</f>
        <v>49068.191099999996</v>
      </c>
    </row>
    <row r="60" spans="1:10" s="10" customFormat="1" ht="20.100000000000001" customHeight="1">
      <c r="A60" s="31"/>
      <c r="B60" s="31"/>
      <c r="C60" s="31"/>
      <c r="D60" s="31"/>
      <c r="E60" s="13"/>
      <c r="F60" s="31"/>
      <c r="G60" s="19"/>
      <c r="H60" s="18"/>
      <c r="I60" s="6"/>
      <c r="J60" s="33"/>
    </row>
    <row r="61" spans="1:10" ht="20.100000000000001" customHeight="1">
      <c r="A61" s="31"/>
      <c r="B61" s="69" t="s">
        <v>190</v>
      </c>
      <c r="C61" s="69"/>
      <c r="D61" s="69"/>
      <c r="E61" s="62" t="s">
        <v>58</v>
      </c>
      <c r="F61" s="62"/>
      <c r="G61" s="20"/>
      <c r="H61" s="20"/>
      <c r="I61" s="62"/>
      <c r="J61" s="34">
        <f>J68</f>
        <v>59643.595899999993</v>
      </c>
    </row>
    <row r="62" spans="1:10" ht="20.100000000000001" customHeight="1" outlineLevel="1">
      <c r="A62" s="31"/>
      <c r="B62" s="67" t="s">
        <v>191</v>
      </c>
      <c r="C62" s="67"/>
      <c r="D62" s="67"/>
      <c r="E62" s="192" t="s">
        <v>59</v>
      </c>
      <c r="F62" s="71"/>
      <c r="G62" s="29"/>
      <c r="H62" s="29"/>
      <c r="I62" s="43"/>
      <c r="J62" s="43"/>
    </row>
    <row r="63" spans="1:10" ht="25.5" customHeight="1" outlineLevel="1">
      <c r="A63" s="31"/>
      <c r="B63" s="61" t="s">
        <v>192</v>
      </c>
      <c r="C63" s="281" t="s">
        <v>184</v>
      </c>
      <c r="D63" s="61" t="s">
        <v>31</v>
      </c>
      <c r="E63" s="279" t="s">
        <v>60</v>
      </c>
      <c r="F63" s="61" t="s">
        <v>10</v>
      </c>
      <c r="G63" s="29">
        <f>'Memorial de calculo'!E56</f>
        <v>544.13</v>
      </c>
      <c r="H63" s="270">
        <v>1.03</v>
      </c>
      <c r="I63" s="43">
        <f t="shared" ref="I63:I64" si="34">ROUND(+H63*(1+$H$9),2)</f>
        <v>1.24</v>
      </c>
      <c r="J63" s="43">
        <f t="shared" ref="J63:J66" si="35">(G63*I63)</f>
        <v>674.72119999999995</v>
      </c>
    </row>
    <row r="64" spans="1:10" ht="30" customHeight="1" outlineLevel="1">
      <c r="A64" s="31"/>
      <c r="B64" s="61" t="s">
        <v>193</v>
      </c>
      <c r="C64" s="277" t="s">
        <v>185</v>
      </c>
      <c r="D64" s="58" t="s">
        <v>31</v>
      </c>
      <c r="E64" s="194" t="s">
        <v>61</v>
      </c>
      <c r="F64" s="61" t="s">
        <v>10</v>
      </c>
      <c r="G64" s="29">
        <f>'Memorial de calculo'!E57</f>
        <v>483.53</v>
      </c>
      <c r="H64" s="269">
        <v>74.16</v>
      </c>
      <c r="I64" s="43">
        <f t="shared" si="34"/>
        <v>88.99</v>
      </c>
      <c r="J64" s="43">
        <f t="shared" si="35"/>
        <v>43029.334699999992</v>
      </c>
    </row>
    <row r="65" spans="1:10" ht="20.100000000000001" customHeight="1" outlineLevel="1">
      <c r="A65" s="31"/>
      <c r="B65" s="67" t="s">
        <v>194</v>
      </c>
      <c r="C65" s="67"/>
      <c r="D65" s="67"/>
      <c r="E65" s="280" t="s">
        <v>62</v>
      </c>
      <c r="F65" s="71"/>
      <c r="G65" s="29"/>
      <c r="H65" s="29"/>
      <c r="I65" s="43"/>
      <c r="J65" s="43"/>
    </row>
    <row r="66" spans="1:10" ht="45.75" customHeight="1" outlineLevel="1">
      <c r="A66" s="31"/>
      <c r="B66" s="61" t="s">
        <v>195</v>
      </c>
      <c r="C66" s="278" t="s">
        <v>186</v>
      </c>
      <c r="D66" s="58" t="s">
        <v>31</v>
      </c>
      <c r="E66" s="279" t="s">
        <v>127</v>
      </c>
      <c r="F66" s="61" t="s">
        <v>34</v>
      </c>
      <c r="G66" s="29">
        <f>'Memorial de calculo'!E59</f>
        <v>202</v>
      </c>
      <c r="H66" s="270">
        <v>39</v>
      </c>
      <c r="I66" s="43">
        <f t="shared" ref="I66" si="36">ROUND(+H66*(1+$H$9),2)</f>
        <v>46.8</v>
      </c>
      <c r="J66" s="43">
        <f t="shared" si="35"/>
        <v>9453.5999999999985</v>
      </c>
    </row>
    <row r="67" spans="1:10" ht="56.25" customHeight="1" outlineLevel="1">
      <c r="A67" s="31"/>
      <c r="B67" s="61" t="s">
        <v>196</v>
      </c>
      <c r="C67" s="277" t="s">
        <v>188</v>
      </c>
      <c r="D67" s="58" t="s">
        <v>31</v>
      </c>
      <c r="E67" s="194" t="s">
        <v>187</v>
      </c>
      <c r="F67" s="61" t="s">
        <v>34</v>
      </c>
      <c r="G67" s="29">
        <f>'Memorial de calculo'!E60</f>
        <v>54</v>
      </c>
      <c r="H67" s="269">
        <v>100.09</v>
      </c>
      <c r="I67" s="43">
        <f t="shared" ref="I67" si="37">ROUND(+H67*(1+$H$9),2)</f>
        <v>120.11</v>
      </c>
      <c r="J67" s="43">
        <f t="shared" ref="J67" si="38">(G67*I67)</f>
        <v>6485.94</v>
      </c>
    </row>
    <row r="68" spans="1:10" ht="20.100000000000001" customHeight="1" outlineLevel="1">
      <c r="A68" s="31"/>
      <c r="B68" s="36"/>
      <c r="C68" s="37"/>
      <c r="D68" s="37"/>
      <c r="E68" s="37"/>
      <c r="F68" s="37"/>
      <c r="G68" s="37"/>
      <c r="H68" s="38" t="s">
        <v>17</v>
      </c>
      <c r="I68" s="72"/>
      <c r="J68" s="44">
        <f>SUM(J63:J67)</f>
        <v>59643.595899999993</v>
      </c>
    </row>
    <row r="69" spans="1:10" ht="20.100000000000001" customHeight="1">
      <c r="A69" s="31"/>
      <c r="B69" s="31"/>
      <c r="C69" s="31"/>
      <c r="D69" s="31"/>
      <c r="E69" s="13"/>
      <c r="F69" s="31"/>
      <c r="G69" s="19"/>
      <c r="H69" s="18"/>
      <c r="I69" s="6"/>
      <c r="J69" s="33"/>
    </row>
    <row r="70" spans="1:10" ht="20.100000000000001" customHeight="1">
      <c r="A70" s="31"/>
      <c r="B70" s="39"/>
      <c r="C70" s="40"/>
      <c r="D70" s="40"/>
      <c r="E70" s="40"/>
      <c r="F70" s="40"/>
      <c r="G70" s="275"/>
      <c r="H70" s="276" t="s">
        <v>29</v>
      </c>
      <c r="I70" s="28"/>
      <c r="J70" s="307">
        <f>SUM(J61+J46+J40+J34+J29+J23+J18+J13)</f>
        <v>128155.12619999998</v>
      </c>
    </row>
    <row r="71" spans="1:10" ht="20.100000000000001" customHeight="1">
      <c r="A71" s="31"/>
      <c r="C71" s="74" t="s">
        <v>219</v>
      </c>
      <c r="D71" s="12"/>
      <c r="F71" s="31"/>
      <c r="G71" s="19"/>
      <c r="H71" s="18"/>
      <c r="J71" s="32"/>
    </row>
    <row r="72" spans="1:10" ht="15">
      <c r="C72" s="202"/>
    </row>
    <row r="73" spans="1:10" ht="15">
      <c r="B73" s="202"/>
      <c r="C73" s="205" t="s">
        <v>220</v>
      </c>
    </row>
    <row r="75" spans="1:10" s="7" customFormat="1">
      <c r="B75" s="8"/>
      <c r="C75" s="8"/>
      <c r="D75" s="8"/>
      <c r="E75" s="9"/>
      <c r="G75" s="17"/>
      <c r="H75" s="16"/>
      <c r="I75" s="74"/>
      <c r="J75" s="74"/>
    </row>
    <row r="76" spans="1:10" ht="57" customHeight="1"/>
    <row r="77" spans="1:10" ht="15">
      <c r="E77" s="205" t="s">
        <v>66</v>
      </c>
    </row>
    <row r="78" spans="1:10" ht="15">
      <c r="E78" s="205" t="s">
        <v>67</v>
      </c>
      <c r="G78" s="207" t="s">
        <v>69</v>
      </c>
    </row>
    <row r="79" spans="1:10" ht="15">
      <c r="E79" s="206" t="s">
        <v>68</v>
      </c>
      <c r="G79" s="208" t="s">
        <v>70</v>
      </c>
    </row>
    <row r="86" spans="1:8">
      <c r="A86" s="74"/>
      <c r="B86" s="74"/>
      <c r="C86" s="74"/>
      <c r="D86" s="74"/>
      <c r="E86" s="74"/>
      <c r="F86" s="74"/>
      <c r="G86" s="74"/>
      <c r="H86" s="74"/>
    </row>
    <row r="87" spans="1:8">
      <c r="A87" s="74"/>
      <c r="B87" s="74"/>
      <c r="C87" s="74"/>
      <c r="D87" s="74"/>
      <c r="E87" s="74"/>
      <c r="F87" s="74"/>
      <c r="G87" s="74"/>
      <c r="H87" s="74"/>
    </row>
    <row r="108" spans="1:8">
      <c r="A108" s="74"/>
      <c r="B108" s="74"/>
      <c r="C108" s="74"/>
      <c r="D108" s="74"/>
      <c r="E108" s="74"/>
      <c r="F108" s="74"/>
      <c r="G108" s="74"/>
      <c r="H108" s="74"/>
    </row>
    <row r="113" spans="1:8">
      <c r="A113" s="74"/>
      <c r="B113" s="74"/>
      <c r="C113" s="74"/>
      <c r="D113" s="74"/>
      <c r="E113" s="74"/>
      <c r="F113" s="74"/>
      <c r="G113" s="74"/>
      <c r="H113" s="74"/>
    </row>
  </sheetData>
  <mergeCells count="2">
    <mergeCell ref="B1:J3"/>
    <mergeCell ref="F6:J6"/>
  </mergeCells>
  <conditionalFormatting sqref="I59 G46:I46 I32 I38 I43 I27 I16 G11:I11 I21">
    <cfRule type="cellIs" dxfId="2" priority="124" stopIfTrue="1" operator="equal">
      <formula>0</formula>
    </cfRule>
  </conditionalFormatting>
  <conditionalFormatting sqref="I68">
    <cfRule type="cellIs" dxfId="1" priority="1" stopIfTrue="1" operator="equal">
      <formula>0</formula>
    </cfRule>
  </conditionalFormatting>
  <printOptions horizontalCentered="1"/>
  <pageMargins left="0.19685039370078741" right="0.19685039370078741" top="0.55118110236220474" bottom="0.62992125984251968" header="0.35433070866141736" footer="0.19685039370078741"/>
  <pageSetup paperSize="9" scale="50" fitToHeight="0" orientation="portrait" horizontalDpi="4294967295" verticalDpi="4294967295" r:id="rId1"/>
  <headerFooter alignWithMargins="0">
    <oddFooter>Página &amp;P de &amp;N</oddFooter>
  </headerFooter>
  <rowBreaks count="2" manualBreakCount="2">
    <brk id="44" min="1" max="9" man="1"/>
    <brk id="80" min="1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3"/>
  <sheetViews>
    <sheetView topLeftCell="A22" workbookViewId="0">
      <selection activeCell="J34" sqref="J34"/>
    </sheetView>
  </sheetViews>
  <sheetFormatPr defaultRowHeight="14.25"/>
  <cols>
    <col min="2" max="2" width="21.25" customWidth="1"/>
    <col min="4" max="4" width="12.75" customWidth="1"/>
    <col min="5" max="5" width="9.875" customWidth="1"/>
    <col min="6" max="6" width="10.625" customWidth="1"/>
    <col min="7" max="7" width="12.75" customWidth="1"/>
    <col min="8" max="8" width="13.25" customWidth="1"/>
    <col min="9" max="9" width="12.5" customWidth="1"/>
    <col min="10" max="10" width="11.75" customWidth="1"/>
    <col min="12" max="12" width="11.75" bestFit="1" customWidth="1"/>
    <col min="13" max="13" width="9.875" bestFit="1" customWidth="1"/>
  </cols>
  <sheetData>
    <row r="1" spans="1:10" s="86" customFormat="1" ht="102" customHeight="1" thickBot="1">
      <c r="A1" s="82"/>
      <c r="B1" s="83"/>
      <c r="C1" s="84"/>
      <c r="D1" s="84"/>
      <c r="E1" s="84"/>
      <c r="F1" s="84"/>
      <c r="G1" s="84"/>
      <c r="H1" s="83"/>
      <c r="I1" s="83"/>
      <c r="J1" s="85"/>
    </row>
    <row r="2" spans="1:10" s="86" customFormat="1" ht="15">
      <c r="A2" s="272" t="str">
        <f>'Planilha orçamentaria'!B5</f>
        <v xml:space="preserve">Obra: REVITALIZAÇÃO EM NASCENTE, E CALÇAMESNTO EM BLOQUETES SEXTAVADOS </v>
      </c>
      <c r="B2" s="87"/>
      <c r="C2" s="88"/>
      <c r="D2" s="88"/>
      <c r="E2" s="88"/>
      <c r="F2" s="88"/>
      <c r="G2" s="88"/>
      <c r="H2" s="87"/>
      <c r="I2" s="87"/>
      <c r="J2" s="264"/>
    </row>
    <row r="3" spans="1:10" s="86" customFormat="1" ht="15">
      <c r="A3" s="271" t="str">
        <f>'Planilha orçamentaria'!B6</f>
        <v>Data de preço: sinapi 04/2022, setop 04/2022 com desoneração</v>
      </c>
      <c r="C3" s="88"/>
      <c r="D3" s="88"/>
      <c r="J3" s="159"/>
    </row>
    <row r="4" spans="1:10" s="86" customFormat="1" ht="15">
      <c r="A4" s="271" t="str">
        <f>'Planilha orçamentaria'!B7</f>
        <v>Local:  DISTRITO DE CAMPO ALEGRE, RUA PROJETADA (NASCENTE)</v>
      </c>
      <c r="C4" s="88"/>
      <c r="D4" s="88"/>
      <c r="J4" s="159"/>
    </row>
    <row r="5" spans="1:10" s="86" customFormat="1" ht="15" thickBot="1">
      <c r="A5" s="267"/>
      <c r="C5" s="88"/>
      <c r="D5" s="88"/>
      <c r="J5" s="166"/>
    </row>
    <row r="6" spans="1:10" s="86" customFormat="1" ht="15" thickBot="1">
      <c r="A6" s="89" t="s">
        <v>35</v>
      </c>
      <c r="B6" s="90"/>
      <c r="C6" s="90"/>
      <c r="D6" s="90"/>
      <c r="E6" s="90"/>
      <c r="F6" s="90"/>
      <c r="G6" s="90"/>
      <c r="H6" s="90"/>
      <c r="I6" s="90"/>
      <c r="J6" s="91"/>
    </row>
    <row r="7" spans="1:10" s="86" customFormat="1">
      <c r="A7" s="92" t="str">
        <f>'[1]Planilha Orcamentaria'!A5:E5</f>
        <v>PREFEITURA: MUNICIPAL DE IBIRACATU</v>
      </c>
      <c r="B7" s="93"/>
      <c r="C7" s="94"/>
      <c r="D7" s="95"/>
      <c r="E7" s="96"/>
      <c r="F7" s="96"/>
      <c r="G7" s="97"/>
      <c r="H7" s="98"/>
      <c r="I7" s="98"/>
      <c r="J7" s="99"/>
    </row>
    <row r="8" spans="1:10" s="86" customFormat="1" ht="15" thickBot="1">
      <c r="A8" s="100" t="str">
        <f>'Planilha orçamentaria'!B5</f>
        <v xml:space="preserve">Obra: REVITALIZAÇÃO EM NASCENTE, E CALÇAMESNTO EM BLOQUETES SEXTAVADOS </v>
      </c>
      <c r="B8" s="102"/>
      <c r="C8" s="101"/>
      <c r="D8" s="101"/>
      <c r="E8" s="101"/>
      <c r="F8" s="101"/>
      <c r="G8" s="101"/>
      <c r="H8" s="103" t="s">
        <v>216</v>
      </c>
      <c r="I8" s="101"/>
      <c r="J8" s="104"/>
    </row>
    <row r="9" spans="1:10" s="86" customFormat="1" ht="39" thickBot="1">
      <c r="A9" s="105" t="s">
        <v>1</v>
      </c>
      <c r="B9" s="107" t="s">
        <v>36</v>
      </c>
      <c r="C9" s="108" t="s">
        <v>37</v>
      </c>
      <c r="D9" s="108" t="s">
        <v>38</v>
      </c>
      <c r="E9" s="106" t="s">
        <v>39</v>
      </c>
      <c r="F9" s="106" t="s">
        <v>40</v>
      </c>
      <c r="G9" s="106" t="s">
        <v>41</v>
      </c>
      <c r="H9" s="106" t="s">
        <v>217</v>
      </c>
      <c r="I9" s="106" t="s">
        <v>218</v>
      </c>
      <c r="J9" s="109"/>
    </row>
    <row r="10" spans="1:10" s="86" customFormat="1">
      <c r="A10" s="110">
        <v>1</v>
      </c>
      <c r="B10" s="111" t="str">
        <f>'Planilha orçamentaria'!E13</f>
        <v>SERVIÇOS PRELIMINARES</v>
      </c>
      <c r="C10" s="112" t="s">
        <v>42</v>
      </c>
      <c r="D10" s="113">
        <f>D11/$D$33</f>
        <v>1.9048394491768681E-2</v>
      </c>
      <c r="E10" s="113">
        <v>1</v>
      </c>
      <c r="F10" s="114"/>
      <c r="G10" s="114"/>
      <c r="H10" s="115"/>
      <c r="I10" s="114"/>
      <c r="J10" s="116"/>
    </row>
    <row r="11" spans="1:10" s="86" customFormat="1">
      <c r="A11" s="117"/>
      <c r="B11" s="118"/>
      <c r="C11" s="119" t="s">
        <v>43</v>
      </c>
      <c r="D11" s="120">
        <f>'Planilha orçamentaria'!J13</f>
        <v>2441.1494000000002</v>
      </c>
      <c r="E11" s="120">
        <f t="shared" ref="E11" si="0">E10*$D$11</f>
        <v>2441.1494000000002</v>
      </c>
      <c r="F11" s="120"/>
      <c r="G11" s="120"/>
      <c r="H11" s="120"/>
      <c r="I11" s="120"/>
      <c r="J11" s="120"/>
    </row>
    <row r="12" spans="1:10" s="86" customFormat="1" ht="24">
      <c r="A12" s="117">
        <v>2</v>
      </c>
      <c r="B12" s="118" t="str">
        <f>'Planilha orçamentaria'!E18</f>
        <v>MOVIMENTO DE TERRA PARA FUNDAÇÕES</v>
      </c>
      <c r="C12" s="119" t="s">
        <v>42</v>
      </c>
      <c r="D12" s="113">
        <f>D13/$D$33</f>
        <v>3.4993137871062391E-3</v>
      </c>
      <c r="E12" s="113">
        <v>1</v>
      </c>
      <c r="F12" s="113"/>
      <c r="G12" s="113"/>
      <c r="H12" s="121"/>
      <c r="I12" s="113"/>
      <c r="J12" s="122"/>
    </row>
    <row r="13" spans="1:10" s="86" customFormat="1">
      <c r="A13" s="117"/>
      <c r="B13" s="118"/>
      <c r="C13" s="119" t="s">
        <v>43</v>
      </c>
      <c r="D13" s="120">
        <f>'Planilha orçamentaria'!J21</f>
        <v>448.45499999999998</v>
      </c>
      <c r="E13" s="120">
        <f t="shared" ref="E13" si="1">E12*$D$13</f>
        <v>448.45499999999998</v>
      </c>
      <c r="F13" s="120"/>
      <c r="G13" s="120"/>
      <c r="H13" s="120"/>
      <c r="I13" s="120"/>
      <c r="J13" s="123"/>
    </row>
    <row r="14" spans="1:10" s="86" customFormat="1">
      <c r="A14" s="117">
        <v>3</v>
      </c>
      <c r="B14" s="118" t="str">
        <f>'Planilha orçamentaria'!E23</f>
        <v>FUNDAÇÕES</v>
      </c>
      <c r="C14" s="119" t="s">
        <v>42</v>
      </c>
      <c r="D14" s="113">
        <f>D15/$D$33</f>
        <v>5.6447332342449835E-2</v>
      </c>
      <c r="E14" s="113">
        <v>0.5</v>
      </c>
      <c r="F14" s="113">
        <v>0.5</v>
      </c>
      <c r="G14" s="113"/>
      <c r="H14" s="121"/>
      <c r="I14" s="113"/>
      <c r="J14" s="122"/>
    </row>
    <row r="15" spans="1:10" s="86" customFormat="1">
      <c r="A15" s="117"/>
      <c r="B15" s="118"/>
      <c r="C15" s="119" t="s">
        <v>43</v>
      </c>
      <c r="D15" s="120">
        <f>'Planilha orçamentaria'!J27</f>
        <v>7234.0150000000003</v>
      </c>
      <c r="E15" s="120">
        <f t="shared" ref="E15:F15" si="2">E14*$D$15</f>
        <v>3617.0075000000002</v>
      </c>
      <c r="F15" s="120">
        <f t="shared" si="2"/>
        <v>3617.0075000000002</v>
      </c>
      <c r="G15" s="120"/>
      <c r="H15" s="120"/>
      <c r="I15" s="120"/>
      <c r="J15" s="123"/>
    </row>
    <row r="16" spans="1:10" s="86" customFormat="1">
      <c r="A16" s="117">
        <v>4</v>
      </c>
      <c r="B16" s="118" t="str">
        <f>'Planilha orçamentaria'!E29</f>
        <v>SUPERESTRUTURA</v>
      </c>
      <c r="C16" s="119" t="s">
        <v>42</v>
      </c>
      <c r="D16" s="113">
        <f>D17/$D$33</f>
        <v>9.5207553234807722E-3</v>
      </c>
      <c r="E16" s="113">
        <v>0.5</v>
      </c>
      <c r="F16" s="113">
        <v>0.5</v>
      </c>
      <c r="G16" s="113"/>
      <c r="H16" s="121"/>
      <c r="I16" s="113"/>
      <c r="J16" s="122"/>
    </row>
    <row r="17" spans="1:13" s="86" customFormat="1">
      <c r="A17" s="117"/>
      <c r="B17" s="118"/>
      <c r="C17" s="119" t="s">
        <v>43</v>
      </c>
      <c r="D17" s="120">
        <f>'Planilha orçamentaria'!J32</f>
        <v>1220.1336000000001</v>
      </c>
      <c r="E17" s="120">
        <f t="shared" ref="E17:F17" si="3">E16*$D$17</f>
        <v>610.06680000000006</v>
      </c>
      <c r="F17" s="120">
        <f t="shared" si="3"/>
        <v>610.06680000000006</v>
      </c>
      <c r="G17" s="120"/>
      <c r="H17" s="120"/>
      <c r="I17" s="120"/>
      <c r="J17" s="123"/>
    </row>
    <row r="18" spans="1:13" s="86" customFormat="1" ht="28.5" customHeight="1">
      <c r="A18" s="168">
        <v>5</v>
      </c>
      <c r="B18" s="169" t="str">
        <f>'Planilha orçamentaria'!E34</f>
        <v>SISTEMAS DE VEDAÇÃO VERTICAL</v>
      </c>
      <c r="C18" s="119" t="s">
        <v>42</v>
      </c>
      <c r="D18" s="113">
        <f>D19/$D$33</f>
        <v>3.278528003197425E-2</v>
      </c>
      <c r="E18" s="114">
        <v>0.3</v>
      </c>
      <c r="F18" s="113">
        <v>0.4</v>
      </c>
      <c r="G18" s="113">
        <v>0.3</v>
      </c>
      <c r="H18" s="121"/>
      <c r="I18" s="114"/>
      <c r="J18" s="116"/>
    </row>
    <row r="19" spans="1:13" s="86" customFormat="1">
      <c r="A19" s="124"/>
      <c r="B19" s="126"/>
      <c r="C19" s="119" t="s">
        <v>43</v>
      </c>
      <c r="D19" s="120">
        <f>'Planilha orçamentaria'!J38</f>
        <v>4201.6017000000002</v>
      </c>
      <c r="E19" s="120">
        <f>E18*$D$19</f>
        <v>1260.4805100000001</v>
      </c>
      <c r="F19" s="120">
        <f>F18*$D$19</f>
        <v>1680.6406800000002</v>
      </c>
      <c r="G19" s="120">
        <f>G18*$D$19</f>
        <v>1260.4805100000001</v>
      </c>
      <c r="H19" s="120"/>
      <c r="I19" s="120"/>
      <c r="J19" s="123"/>
      <c r="L19" s="142"/>
    </row>
    <row r="20" spans="1:13" s="86" customFormat="1" ht="25.5">
      <c r="A20" s="168">
        <v>6</v>
      </c>
      <c r="B20" s="169" t="str">
        <f>'Planilha orçamentaria'!E40</f>
        <v>REVESTIMENTOS INTERNO E EXTERNO</v>
      </c>
      <c r="C20" s="119" t="s">
        <v>42</v>
      </c>
      <c r="D20" s="113">
        <f>D21/$D$33</f>
        <v>3.0416141871038166E-2</v>
      </c>
      <c r="E20" s="114"/>
      <c r="F20" s="114">
        <v>0.5</v>
      </c>
      <c r="G20" s="113">
        <v>0.5</v>
      </c>
      <c r="H20" s="121"/>
      <c r="I20" s="114"/>
      <c r="J20" s="116"/>
    </row>
    <row r="21" spans="1:13" s="86" customFormat="1">
      <c r="A21" s="124"/>
      <c r="B21" s="126"/>
      <c r="C21" s="119" t="s">
        <v>43</v>
      </c>
      <c r="D21" s="120">
        <f>'Planilha orçamentaria'!J43</f>
        <v>3897.9845</v>
      </c>
      <c r="E21" s="120"/>
      <c r="F21" s="120">
        <f t="shared" ref="F21:G21" si="4">F20*$D$21</f>
        <v>1948.99225</v>
      </c>
      <c r="G21" s="120">
        <f t="shared" si="4"/>
        <v>1948.99225</v>
      </c>
      <c r="H21" s="120"/>
      <c r="I21" s="120"/>
      <c r="J21" s="123"/>
    </row>
    <row r="22" spans="1:13" s="86" customFormat="1" ht="27.75" customHeight="1">
      <c r="A22" s="168">
        <v>7</v>
      </c>
      <c r="B22" s="169" t="str">
        <f>'Planilha orçamentaria'!E46</f>
        <v>SERVIÇOS COMPLEMENTARES</v>
      </c>
      <c r="C22" s="119" t="s">
        <v>42</v>
      </c>
      <c r="D22" s="113">
        <f>D23/$D$33</f>
        <v>0.38288122024415749</v>
      </c>
      <c r="E22" s="113">
        <v>0.1</v>
      </c>
      <c r="F22" s="113">
        <v>0.2</v>
      </c>
      <c r="G22" s="113">
        <v>0.2</v>
      </c>
      <c r="H22" s="121">
        <v>0.3</v>
      </c>
      <c r="I22" s="113">
        <v>0.2</v>
      </c>
      <c r="J22" s="116"/>
      <c r="K22" s="127"/>
    </row>
    <row r="23" spans="1:13" s="86" customFormat="1">
      <c r="A23" s="124"/>
      <c r="B23" s="125"/>
      <c r="C23" s="119" t="s">
        <v>43</v>
      </c>
      <c r="D23" s="120">
        <f>'Planilha orçamentaria'!J59</f>
        <v>49068.191099999996</v>
      </c>
      <c r="E23" s="120">
        <f t="shared" ref="E23:I23" si="5">E22*$D$23</f>
        <v>4906.8191099999995</v>
      </c>
      <c r="F23" s="120">
        <f t="shared" si="5"/>
        <v>9813.6382199999989</v>
      </c>
      <c r="G23" s="120">
        <f t="shared" si="5"/>
        <v>9813.6382199999989</v>
      </c>
      <c r="H23" s="120">
        <f t="shared" si="5"/>
        <v>14720.457329999999</v>
      </c>
      <c r="I23" s="120">
        <f t="shared" si="5"/>
        <v>9813.6382199999989</v>
      </c>
      <c r="J23" s="123"/>
    </row>
    <row r="24" spans="1:13" s="86" customFormat="1" ht="27" customHeight="1">
      <c r="A24" s="168">
        <v>8</v>
      </c>
      <c r="B24" s="170" t="str">
        <f>'Planilha orçamentaria'!E61</f>
        <v>PAVIMENTAÇÃO COM BLOQUETES SEXTAVADO</v>
      </c>
      <c r="C24" s="119" t="s">
        <v>42</v>
      </c>
      <c r="D24" s="113">
        <f>D25/$D$33</f>
        <v>0.46540156190802451</v>
      </c>
      <c r="E24" s="113">
        <v>0.2</v>
      </c>
      <c r="F24" s="113">
        <v>0.2</v>
      </c>
      <c r="G24" s="113">
        <v>0.2</v>
      </c>
      <c r="H24" s="121">
        <v>0.2</v>
      </c>
      <c r="I24" s="113">
        <v>0.2</v>
      </c>
      <c r="J24" s="116"/>
    </row>
    <row r="25" spans="1:13" s="86" customFormat="1">
      <c r="A25" s="124"/>
      <c r="B25" s="125"/>
      <c r="C25" s="119" t="s">
        <v>43</v>
      </c>
      <c r="D25" s="174">
        <f>'Planilha orçamentaria'!J68</f>
        <v>59643.595899999993</v>
      </c>
      <c r="E25" s="120">
        <f t="shared" ref="E25:I25" si="6">E24*$D$25</f>
        <v>11928.71918</v>
      </c>
      <c r="F25" s="120">
        <f t="shared" si="6"/>
        <v>11928.71918</v>
      </c>
      <c r="G25" s="120">
        <f t="shared" si="6"/>
        <v>11928.71918</v>
      </c>
      <c r="H25" s="120">
        <f t="shared" si="6"/>
        <v>11928.71918</v>
      </c>
      <c r="I25" s="120">
        <f t="shared" si="6"/>
        <v>11928.71918</v>
      </c>
      <c r="J25" s="120"/>
      <c r="L25" s="175"/>
    </row>
    <row r="26" spans="1:13" s="86" customFormat="1">
      <c r="A26" s="124"/>
      <c r="B26" s="125"/>
      <c r="C26" s="119"/>
      <c r="D26" s="114"/>
      <c r="E26" s="114"/>
      <c r="F26" s="114"/>
      <c r="G26" s="114"/>
      <c r="H26" s="115"/>
      <c r="I26" s="114"/>
      <c r="J26" s="116"/>
    </row>
    <row r="27" spans="1:13" s="86" customFormat="1">
      <c r="A27" s="124"/>
      <c r="B27" s="125"/>
      <c r="C27" s="119"/>
      <c r="D27" s="120"/>
      <c r="E27" s="120"/>
      <c r="F27" s="120"/>
      <c r="G27" s="120"/>
      <c r="H27" s="120"/>
      <c r="I27" s="120"/>
      <c r="J27" s="123"/>
    </row>
    <row r="28" spans="1:13" s="86" customFormat="1">
      <c r="A28" s="128"/>
      <c r="B28" s="129"/>
      <c r="C28" s="119"/>
      <c r="D28" s="114"/>
      <c r="E28" s="114"/>
      <c r="F28" s="114"/>
      <c r="G28" s="114"/>
      <c r="H28" s="115"/>
      <c r="I28" s="114"/>
      <c r="J28" s="116"/>
    </row>
    <row r="29" spans="1:13" s="86" customFormat="1">
      <c r="A29" s="128"/>
      <c r="B29" s="129"/>
      <c r="C29" s="119"/>
      <c r="D29" s="120"/>
      <c r="E29" s="120"/>
      <c r="F29" s="120"/>
      <c r="G29" s="120"/>
      <c r="H29" s="120"/>
      <c r="I29" s="120"/>
      <c r="J29" s="123"/>
    </row>
    <row r="30" spans="1:13" s="86" customFormat="1">
      <c r="A30" s="124"/>
      <c r="B30" s="125"/>
      <c r="C30" s="119"/>
      <c r="D30" s="114"/>
      <c r="E30" s="114"/>
      <c r="F30" s="114"/>
      <c r="G30" s="114"/>
      <c r="H30" s="115"/>
      <c r="I30" s="114"/>
      <c r="J30" s="116"/>
    </row>
    <row r="31" spans="1:13" s="86" customFormat="1">
      <c r="A31" s="130"/>
      <c r="B31" s="131"/>
      <c r="C31" s="132"/>
      <c r="D31" s="120"/>
      <c r="E31" s="120"/>
      <c r="F31" s="120"/>
      <c r="G31" s="120"/>
      <c r="H31" s="120"/>
      <c r="I31" s="120"/>
      <c r="J31" s="123"/>
      <c r="L31" s="127"/>
    </row>
    <row r="32" spans="1:13" s="86" customFormat="1">
      <c r="A32" s="133" t="s">
        <v>44</v>
      </c>
      <c r="B32" s="134"/>
      <c r="C32" s="135" t="s">
        <v>42</v>
      </c>
      <c r="D32" s="136">
        <f>D22+D20+D18+D16+D14+D12+D10+D24</f>
        <v>0.99999999999999989</v>
      </c>
      <c r="E32" s="136">
        <f t="shared" ref="E32:G32" si="7">E33/$D$33</f>
        <v>0.19673577052745317</v>
      </c>
      <c r="F32" s="136">
        <f t="shared" si="7"/>
        <v>0.23096278321171052</v>
      </c>
      <c r="G32" s="136">
        <f t="shared" si="7"/>
        <v>0.19470021137554777</v>
      </c>
      <c r="H32" s="136">
        <f>H33/D33</f>
        <v>0.20794467845485215</v>
      </c>
      <c r="I32" s="136">
        <f>I33/D33</f>
        <v>0.16965655643043642</v>
      </c>
      <c r="J32" s="136">
        <f>D32-E32-F32-G32-H32-I32</f>
        <v>0</v>
      </c>
      <c r="K32" s="127"/>
      <c r="L32" s="142"/>
      <c r="M32" s="127"/>
    </row>
    <row r="33" spans="1:13" s="86" customFormat="1" ht="15" thickBot="1">
      <c r="A33" s="137"/>
      <c r="B33" s="138"/>
      <c r="C33" s="139" t="s">
        <v>43</v>
      </c>
      <c r="D33" s="140">
        <f>D11+D13+D15+D17+D19+D21+D23+D25</f>
        <v>128155.1262</v>
      </c>
      <c r="E33" s="140">
        <f>SUM(E25+E17+E19+E15+E13+E23+E11)</f>
        <v>25212.697500000002</v>
      </c>
      <c r="F33" s="140">
        <f>SUM(F25+F19+F21+F23+F17+F15)</f>
        <v>29599.064630000001</v>
      </c>
      <c r="G33" s="140">
        <f>SUM(G25+G23+G21+G19)</f>
        <v>24951.830160000001</v>
      </c>
      <c r="H33" s="140">
        <f>SUM(H25+H23)</f>
        <v>26649.176509999998</v>
      </c>
      <c r="I33" s="140">
        <f>I25+I23</f>
        <v>21742.357400000001</v>
      </c>
      <c r="J33" s="141">
        <f>D33-E33-F33-G33-H33-I33</f>
        <v>0</v>
      </c>
      <c r="K33" s="142"/>
      <c r="L33" s="142"/>
      <c r="M33" s="142"/>
    </row>
    <row r="34" spans="1:13" s="86" customFormat="1" ht="15" thickBot="1">
      <c r="A34" s="143"/>
      <c r="B34" s="143"/>
      <c r="C34" s="144"/>
      <c r="D34" s="144"/>
      <c r="E34" s="143"/>
      <c r="F34" s="143"/>
      <c r="G34" s="143"/>
      <c r="H34" s="143"/>
      <c r="I34" s="143"/>
      <c r="J34" s="143"/>
      <c r="L34" s="142"/>
    </row>
    <row r="35" spans="1:13" s="86" customFormat="1">
      <c r="A35" s="145"/>
      <c r="B35" s="146"/>
      <c r="C35" s="146"/>
      <c r="D35" s="146"/>
      <c r="E35" s="146"/>
      <c r="F35" s="146"/>
      <c r="G35" s="147"/>
      <c r="H35" s="147"/>
      <c r="I35" s="147"/>
      <c r="J35" s="148"/>
      <c r="L35" s="149" t="s">
        <v>45</v>
      </c>
    </row>
    <row r="36" spans="1:13" s="86" customFormat="1">
      <c r="A36" s="150"/>
      <c r="B36" s="151" t="str">
        <f>'Planilha orçamentaria'!C73</f>
        <v>IBIRACATU-MG, 15 DE AGOSTO DE 2022</v>
      </c>
      <c r="C36" s="150"/>
      <c r="D36" s="150"/>
      <c r="E36" s="151"/>
      <c r="F36" s="151"/>
      <c r="G36" s="154"/>
      <c r="H36" s="152"/>
      <c r="I36" s="152"/>
      <c r="J36" s="153"/>
    </row>
    <row r="37" spans="1:13" s="86" customFormat="1" ht="58.5" customHeight="1">
      <c r="A37" s="154"/>
      <c r="B37" s="155"/>
      <c r="C37" s="156"/>
      <c r="D37" s="155"/>
      <c r="E37" s="155"/>
      <c r="F37" s="209"/>
      <c r="G37" s="152"/>
      <c r="H37" s="152"/>
      <c r="I37" s="152"/>
      <c r="J37" s="157"/>
    </row>
    <row r="38" spans="1:13" s="86" customFormat="1">
      <c r="A38" s="158"/>
      <c r="B38" s="158" t="str">
        <f>'Planilha orçamentaria'!E77</f>
        <v>JHON KENNEDY DA GUARDA BRITO</v>
      </c>
      <c r="C38" s="156"/>
      <c r="D38" s="210"/>
      <c r="E38" s="152"/>
      <c r="F38" s="152"/>
      <c r="G38" s="152" t="str">
        <f>'Planilha orçamentaria'!G78</f>
        <v>Arlis Soares Coutinho</v>
      </c>
      <c r="H38" s="152"/>
      <c r="I38" s="152"/>
      <c r="J38" s="157"/>
    </row>
    <row r="39" spans="1:13" s="86" customFormat="1">
      <c r="A39" s="160"/>
      <c r="B39" s="161" t="str">
        <f>'Planilha orçamentaria'!E78</f>
        <v>ENGENHEIRO CIVIL</v>
      </c>
      <c r="C39" s="162"/>
      <c r="D39" s="162"/>
      <c r="E39" s="163"/>
      <c r="F39" s="152"/>
      <c r="G39" s="152" t="str">
        <f>'Planilha orçamentaria'!G79</f>
        <v>Prefeito Municipal</v>
      </c>
      <c r="H39" s="152"/>
      <c r="I39" s="152"/>
      <c r="J39" s="157"/>
    </row>
    <row r="40" spans="1:13" s="86" customFormat="1" ht="15.75" thickBot="1">
      <c r="A40" s="171"/>
      <c r="B40" s="274" t="str">
        <f>'Planilha orçamentaria'!E79</f>
        <v>CREA: 224027/D</v>
      </c>
      <c r="C40" s="172"/>
      <c r="D40" s="164"/>
      <c r="E40" s="165"/>
      <c r="F40" s="165"/>
      <c r="G40" s="165"/>
      <c r="H40" s="165"/>
      <c r="I40" s="165"/>
      <c r="J40" s="167"/>
    </row>
    <row r="41" spans="1:13" s="86" customFormat="1">
      <c r="C41" s="88"/>
      <c r="D41" s="88"/>
    </row>
    <row r="42" spans="1:13" s="86" customFormat="1">
      <c r="C42" s="88"/>
      <c r="D42" s="88"/>
    </row>
    <row r="43" spans="1:13" s="86" customFormat="1">
      <c r="C43" s="88"/>
      <c r="D43" s="88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68"/>
  <sheetViews>
    <sheetView tabSelected="1" workbookViewId="0">
      <selection activeCell="C43" sqref="C43"/>
    </sheetView>
  </sheetViews>
  <sheetFormatPr defaultRowHeight="14.25" outlineLevelRow="1"/>
  <cols>
    <col min="1" max="1" width="1.625" customWidth="1"/>
    <col min="2" max="2" width="18.625" customWidth="1"/>
    <col min="3" max="3" width="55.625" customWidth="1"/>
    <col min="4" max="4" width="9" customWidth="1"/>
    <col min="6" max="6" width="21.625" customWidth="1"/>
    <col min="7" max="7" width="26.625" customWidth="1"/>
  </cols>
  <sheetData>
    <row r="1" spans="1:8" s="74" customFormat="1" ht="148.5" customHeight="1">
      <c r="A1" s="42"/>
      <c r="B1" s="284"/>
      <c r="C1" s="284"/>
      <c r="D1" s="284"/>
      <c r="E1" s="284"/>
      <c r="F1" s="284"/>
      <c r="G1" s="291"/>
    </row>
    <row r="2" spans="1:8" s="74" customFormat="1" ht="14.25" customHeight="1">
      <c r="A2" s="41"/>
      <c r="B2" s="286"/>
      <c r="C2" s="286"/>
      <c r="D2" s="286"/>
      <c r="E2" s="286"/>
      <c r="F2" s="286"/>
      <c r="G2" s="292"/>
    </row>
    <row r="3" spans="1:8" s="74" customFormat="1" ht="15" customHeight="1" thickBot="1">
      <c r="A3" s="41"/>
      <c r="B3" s="288"/>
      <c r="C3" s="288"/>
      <c r="D3" s="288"/>
      <c r="E3" s="288"/>
      <c r="F3" s="288"/>
      <c r="G3" s="293"/>
    </row>
    <row r="4" spans="1:8" s="74" customFormat="1" ht="20.100000000000001" customHeight="1">
      <c r="A4" s="177"/>
      <c r="B4" s="3"/>
      <c r="C4" s="2"/>
      <c r="D4" s="2"/>
      <c r="E4" s="176"/>
      <c r="F4" s="176"/>
      <c r="G4" s="177"/>
    </row>
    <row r="5" spans="1:8" s="74" customFormat="1" ht="20.100000000000001" customHeight="1">
      <c r="A5" s="178"/>
      <c r="B5" s="63" t="str">
        <f>'Planilha orçamentaria'!B5</f>
        <v xml:space="preserve">Obra: REVITALIZAÇÃO EM NASCENTE, E CALÇAMESNTO EM BLOQUETES SEXTAVADOS </v>
      </c>
      <c r="C5" s="4"/>
      <c r="D5" s="49"/>
      <c r="E5" s="24"/>
      <c r="F5" s="23"/>
      <c r="G5" s="181"/>
    </row>
    <row r="6" spans="1:8" s="74" customFormat="1" ht="20.100000000000001" customHeight="1">
      <c r="A6" s="178"/>
      <c r="B6" s="63" t="str">
        <f>'Planilha orçamentaria'!B6</f>
        <v>Data de preço: sinapi 04/2022, setop 04/2022 com desoneração</v>
      </c>
      <c r="C6" s="4"/>
      <c r="D6" s="290"/>
      <c r="E6" s="290"/>
      <c r="F6" s="290"/>
      <c r="G6" s="294"/>
    </row>
    <row r="7" spans="1:8" s="74" customFormat="1" ht="20.100000000000001" customHeight="1">
      <c r="A7" s="179"/>
      <c r="B7" s="265" t="str">
        <f>'Planilha orçamentaria'!B7</f>
        <v>Local:  DISTRITO DE CAMPO ALEGRE, RUA PROJETADA (NASCENTE)</v>
      </c>
      <c r="C7" s="4"/>
      <c r="D7" s="49"/>
      <c r="E7" s="24"/>
      <c r="F7" s="23"/>
      <c r="G7" s="187"/>
    </row>
    <row r="8" spans="1:8" s="74" customFormat="1" ht="20.100000000000001" customHeight="1">
      <c r="A8" s="180"/>
      <c r="B8" s="63"/>
      <c r="C8" s="200" t="s">
        <v>64</v>
      </c>
      <c r="D8" s="11"/>
      <c r="E8" s="11"/>
      <c r="F8" s="16"/>
      <c r="G8" s="183"/>
    </row>
    <row r="9" spans="1:8" s="74" customFormat="1" ht="20.100000000000001" customHeight="1">
      <c r="A9" s="179"/>
      <c r="B9" s="8"/>
      <c r="C9" s="9"/>
      <c r="D9" s="7"/>
      <c r="E9" s="17"/>
      <c r="F9" s="16"/>
      <c r="G9" s="183"/>
    </row>
    <row r="10" spans="1:8" s="74" customFormat="1" ht="20.100000000000001" customHeight="1">
      <c r="A10" s="65"/>
      <c r="B10" s="67"/>
      <c r="C10" s="66"/>
      <c r="D10" s="67"/>
      <c r="E10" s="27"/>
      <c r="F10" s="76"/>
      <c r="G10" s="68"/>
    </row>
    <row r="11" spans="1:8" s="74" customFormat="1" ht="20.100000000000001" customHeight="1" thickBot="1">
      <c r="A11" s="181"/>
      <c r="B11" s="65"/>
      <c r="C11" s="63"/>
      <c r="D11" s="65"/>
      <c r="E11" s="25"/>
      <c r="F11" s="26"/>
      <c r="G11" s="11"/>
      <c r="H11" s="186"/>
    </row>
    <row r="12" spans="1:8" s="74" customFormat="1" ht="44.25" customHeight="1" thickBot="1">
      <c r="A12" s="183"/>
      <c r="B12" s="182" t="s">
        <v>1</v>
      </c>
      <c r="C12" s="45" t="s">
        <v>4</v>
      </c>
      <c r="D12" s="45" t="s">
        <v>23</v>
      </c>
      <c r="E12" s="46" t="s">
        <v>5</v>
      </c>
      <c r="F12" s="47" t="s">
        <v>64</v>
      </c>
      <c r="G12" s="47" t="s">
        <v>28</v>
      </c>
    </row>
    <row r="13" spans="1:8" s="74" customFormat="1" ht="20.100000000000001" customHeight="1">
      <c r="A13" s="179"/>
      <c r="B13" s="31"/>
      <c r="C13" s="13"/>
      <c r="D13" s="31"/>
      <c r="E13" s="19"/>
      <c r="F13" s="18"/>
      <c r="G13" s="184"/>
    </row>
    <row r="14" spans="1:8" s="74" customFormat="1" ht="20.100000000000001" customHeight="1">
      <c r="A14" s="31"/>
      <c r="B14" s="69" t="str">
        <f>'Planilha orçamentaria'!B13</f>
        <v>1.0</v>
      </c>
      <c r="C14" s="62" t="s">
        <v>20</v>
      </c>
      <c r="D14" s="62"/>
      <c r="E14" s="22"/>
      <c r="F14" s="20"/>
      <c r="G14" s="62"/>
    </row>
    <row r="15" spans="1:8" s="74" customFormat="1" ht="31.5" customHeight="1" outlineLevel="1">
      <c r="A15" s="31"/>
      <c r="B15" s="61" t="str">
        <f>'Planilha orçamentaria'!B14</f>
        <v>1.1.1</v>
      </c>
      <c r="C15" s="56" t="s">
        <v>65</v>
      </c>
      <c r="D15" s="61" t="s">
        <v>10</v>
      </c>
      <c r="E15" s="29">
        <v>1</v>
      </c>
      <c r="F15" s="77" t="s">
        <v>108</v>
      </c>
      <c r="G15" s="43"/>
    </row>
    <row r="16" spans="1:8" s="74" customFormat="1" ht="30.75" customHeight="1" outlineLevel="1">
      <c r="A16" s="31"/>
      <c r="B16" s="61" t="str">
        <f>'Planilha orçamentaria'!B15</f>
        <v>1.1.2</v>
      </c>
      <c r="C16" s="60" t="s">
        <v>12</v>
      </c>
      <c r="D16" s="61" t="s">
        <v>10</v>
      </c>
      <c r="E16" s="29">
        <v>94.69</v>
      </c>
      <c r="F16" s="188" t="s">
        <v>211</v>
      </c>
      <c r="G16" s="43"/>
    </row>
    <row r="17" spans="1:7" s="74" customFormat="1" ht="20.100000000000001" customHeight="1">
      <c r="A17" s="179"/>
      <c r="B17" s="31"/>
      <c r="C17" s="13"/>
      <c r="D17" s="31"/>
      <c r="E17" s="19"/>
      <c r="F17" s="18"/>
      <c r="G17" s="6"/>
    </row>
    <row r="18" spans="1:7" s="74" customFormat="1" ht="20.100000000000001" customHeight="1">
      <c r="A18" s="31"/>
      <c r="B18" s="69" t="str">
        <f>'Planilha orçamentaria'!B18</f>
        <v>2.0</v>
      </c>
      <c r="C18" s="62" t="s">
        <v>22</v>
      </c>
      <c r="D18" s="62"/>
      <c r="E18" s="22"/>
      <c r="F18" s="20"/>
      <c r="G18" s="62"/>
    </row>
    <row r="19" spans="1:7" s="74" customFormat="1" ht="39.75" customHeight="1" outlineLevel="1">
      <c r="A19" s="31"/>
      <c r="B19" s="58" t="str">
        <f>'Planilha orçamentaria'!B19</f>
        <v>2.1.1</v>
      </c>
      <c r="C19" s="57" t="s">
        <v>32</v>
      </c>
      <c r="D19" s="58" t="s">
        <v>8</v>
      </c>
      <c r="E19" s="29">
        <v>9.31</v>
      </c>
      <c r="F19" s="188" t="s">
        <v>128</v>
      </c>
      <c r="G19" s="43"/>
    </row>
    <row r="20" spans="1:7" s="74" customFormat="1" ht="34.5" customHeight="1" outlineLevel="1">
      <c r="A20" s="31"/>
      <c r="B20" s="58" t="str">
        <f>'Planilha orçamentaria'!B20</f>
        <v>2.1.2</v>
      </c>
      <c r="C20" s="57" t="str">
        <f>'Planilha orçamentaria'!E20</f>
        <v>REGULARIZAÇÃO E COMPACTAÇÃO DE TERRENO MANUAL, COM SOQUETE</v>
      </c>
      <c r="D20" s="58" t="s">
        <v>10</v>
      </c>
      <c r="E20" s="29">
        <v>9.1999999999999993</v>
      </c>
      <c r="F20" s="188" t="s">
        <v>129</v>
      </c>
      <c r="G20" s="43"/>
    </row>
    <row r="21" spans="1:7" s="74" customFormat="1" ht="20.100000000000001" customHeight="1">
      <c r="A21" s="179"/>
      <c r="B21" s="31"/>
      <c r="C21" s="13"/>
      <c r="D21" s="31"/>
      <c r="E21" s="19"/>
      <c r="F21" s="18"/>
      <c r="G21" s="185"/>
    </row>
    <row r="22" spans="1:7" s="74" customFormat="1" ht="20.100000000000001" customHeight="1">
      <c r="A22" s="31"/>
      <c r="B22" s="69" t="str">
        <f>'Planilha orçamentaria'!B23</f>
        <v>3.0</v>
      </c>
      <c r="C22" s="62" t="s">
        <v>15</v>
      </c>
      <c r="D22" s="62"/>
      <c r="E22" s="22"/>
      <c r="F22" s="20"/>
      <c r="G22" s="62"/>
    </row>
    <row r="23" spans="1:7" s="74" customFormat="1" ht="20.100000000000001" customHeight="1" outlineLevel="1">
      <c r="A23" s="31"/>
      <c r="B23" s="67" t="str">
        <f>'Planilha orçamentaria'!B24</f>
        <v>3.1</v>
      </c>
      <c r="C23" s="70" t="s">
        <v>63</v>
      </c>
      <c r="D23" s="71"/>
      <c r="E23" s="29"/>
      <c r="F23" s="29"/>
      <c r="G23" s="43"/>
    </row>
    <row r="24" spans="1:7" s="74" customFormat="1" ht="32.25" customHeight="1" outlineLevel="1">
      <c r="A24" s="31"/>
      <c r="B24" s="61" t="str">
        <f>'Planilha orçamentaria'!B25</f>
        <v>3.1.1</v>
      </c>
      <c r="C24" s="57" t="str">
        <f>'Planilha orçamentaria'!E25</f>
        <v>ESTACA PRÉ-MOLDADA DE CONCRETO ARMADO CRAVADA D = 230 MM/55T</v>
      </c>
      <c r="D24" s="61" t="s">
        <v>113</v>
      </c>
      <c r="E24" s="29">
        <v>4</v>
      </c>
      <c r="F24" s="78" t="s">
        <v>130</v>
      </c>
      <c r="G24" s="43"/>
    </row>
    <row r="25" spans="1:7" s="74" customFormat="1" ht="57" customHeight="1" outlineLevel="1">
      <c r="A25" s="31"/>
      <c r="B25" s="61" t="str">
        <f>'Planilha orçamentaria'!B26</f>
        <v>3.1.2</v>
      </c>
      <c r="C25" s="57" t="str">
        <f>'Planilha orçamentaria'!E26</f>
        <v>VIGA DE 0,21 A 0,35 M DE LARGURA EM CONCRETO 20MPa, APARENTE, ARMAÇÃO, FORMA PLASTIFICADA, ESCORAMENTO E DESFORMA</v>
      </c>
      <c r="D25" s="61" t="s">
        <v>114</v>
      </c>
      <c r="E25" s="29">
        <v>2.7</v>
      </c>
      <c r="F25" s="188" t="s">
        <v>210</v>
      </c>
      <c r="G25" s="43"/>
    </row>
    <row r="26" spans="1:7" s="74" customFormat="1" ht="20.100000000000001" customHeight="1">
      <c r="A26" s="179"/>
      <c r="B26" s="31"/>
      <c r="C26" s="13"/>
      <c r="D26" s="31"/>
      <c r="E26" s="19"/>
      <c r="F26" s="18"/>
      <c r="G26" s="190"/>
    </row>
    <row r="27" spans="1:7" s="74" customFormat="1" ht="20.100000000000001" customHeight="1">
      <c r="A27" s="31"/>
      <c r="B27" s="69">
        <f>'Planilha orçamentaria'!B29</f>
        <v>4</v>
      </c>
      <c r="C27" s="62" t="s">
        <v>21</v>
      </c>
      <c r="D27" s="62"/>
      <c r="E27" s="20"/>
      <c r="F27" s="20"/>
      <c r="G27" s="62"/>
    </row>
    <row r="28" spans="1:7" s="74" customFormat="1" ht="20.100000000000001" customHeight="1" outlineLevel="1">
      <c r="A28" s="31"/>
      <c r="B28" s="67" t="str">
        <f>'Planilha orçamentaria'!B30</f>
        <v>4.1</v>
      </c>
      <c r="C28" s="70" t="s">
        <v>14</v>
      </c>
      <c r="D28" s="71"/>
      <c r="E28" s="29"/>
      <c r="F28" s="29"/>
      <c r="G28" s="43"/>
    </row>
    <row r="29" spans="1:7" s="74" customFormat="1" ht="66.75" customHeight="1" outlineLevel="1">
      <c r="A29" s="31"/>
      <c r="B29" s="61" t="str">
        <f>'Planilha orçamentaria'!B31</f>
        <v>4.1.1</v>
      </c>
      <c r="C29" s="57" t="str">
        <f>'Planilha orçamentaria'!E31</f>
        <v>PILAR EM CONCRETO APARENTE 20 MPa, INCLUSIVE ARMAÇÃO, FORMA PLASTIFICADA E DESFORMA</v>
      </c>
      <c r="D29" s="61" t="s">
        <v>8</v>
      </c>
      <c r="E29" s="29">
        <v>0.36</v>
      </c>
      <c r="F29" s="78" t="s">
        <v>133</v>
      </c>
      <c r="G29" s="43"/>
    </row>
    <row r="30" spans="1:7" s="74" customFormat="1" ht="20.100000000000001" customHeight="1">
      <c r="A30" s="31"/>
      <c r="B30" s="31"/>
      <c r="C30" s="13"/>
      <c r="D30" s="31"/>
      <c r="E30" s="19"/>
      <c r="F30" s="18"/>
      <c r="G30" s="190"/>
    </row>
    <row r="31" spans="1:7" s="74" customFormat="1" ht="20.100000000000001" customHeight="1">
      <c r="A31" s="31"/>
      <c r="B31" s="69">
        <f>'Planilha orçamentaria'!B34</f>
        <v>5</v>
      </c>
      <c r="C31" s="62" t="s">
        <v>25</v>
      </c>
      <c r="D31" s="62"/>
      <c r="E31" s="20"/>
      <c r="F31" s="20"/>
      <c r="G31" s="62"/>
    </row>
    <row r="32" spans="1:7" s="74" customFormat="1" ht="20.100000000000001" customHeight="1" outlineLevel="1">
      <c r="A32" s="31"/>
      <c r="B32" s="67" t="str">
        <f>'Planilha orçamentaria'!B35</f>
        <v>5.1</v>
      </c>
      <c r="C32" s="59" t="s">
        <v>13</v>
      </c>
      <c r="D32" s="58"/>
      <c r="E32" s="29"/>
      <c r="F32" s="29"/>
      <c r="G32" s="43"/>
    </row>
    <row r="33" spans="1:7" s="74" customFormat="1" ht="51.75" customHeight="1" outlineLevel="1">
      <c r="A33" s="31"/>
      <c r="B33" s="58" t="str">
        <f>'Planilha orçamentaria'!B36</f>
        <v>5.1.1</v>
      </c>
      <c r="C33" s="57" t="str">
        <f>'Planilha orçamentaria'!E36</f>
        <v>ALVENARIA DE BLOCO DE CONCRETO CHEIO COM ARMAÇÃO, EM CONCRETO COM FCK 15MPA , ESP. 14CM, PARA REVESTIMENTO, INCLUSIVE ARGAMASSA PARA ASSENTAMENTO (DETALHE D - CADERNO SEDS)</v>
      </c>
      <c r="D33" s="58" t="s">
        <v>10</v>
      </c>
      <c r="E33" s="29">
        <v>10.83</v>
      </c>
      <c r="F33" s="188" t="s">
        <v>135</v>
      </c>
      <c r="G33" s="43"/>
    </row>
    <row r="34" spans="1:7" s="74" customFormat="1" ht="77.25" customHeight="1" outlineLevel="1">
      <c r="A34" s="31"/>
      <c r="B34" s="58" t="str">
        <f>'Planilha orçamentaria'!B37</f>
        <v>5.1.2</v>
      </c>
      <c r="C34" s="57" t="str">
        <f>'Planilha orçamentaria'!E37</f>
        <v>ALVENARIA DE VEDAÇÃO DE BLOCOS CERÂMICOS FURADOS NA VERTICAL DE 19X19X M2 
39 CM (ESPESSURA 19 CM) E ARGAMASSA DE ASSENTAMENTO COM PREPARO EM BET
ONEIRA. AF_12/2021</v>
      </c>
      <c r="D34" s="58" t="s">
        <v>10</v>
      </c>
      <c r="E34" s="29">
        <v>16.96</v>
      </c>
      <c r="F34" s="188" t="s">
        <v>209</v>
      </c>
      <c r="G34" s="43"/>
    </row>
    <row r="35" spans="1:7" s="74" customFormat="1" ht="20.100000000000001" customHeight="1">
      <c r="A35" s="31"/>
      <c r="B35" s="31"/>
      <c r="C35" s="13"/>
      <c r="D35" s="31"/>
      <c r="E35" s="19"/>
      <c r="F35" s="18"/>
      <c r="G35" s="190"/>
    </row>
    <row r="36" spans="1:7" s="74" customFormat="1" ht="20.100000000000001" customHeight="1">
      <c r="A36" s="31"/>
      <c r="B36" s="69" t="str">
        <f>'Planilha orçamentaria'!B40</f>
        <v>6.0</v>
      </c>
      <c r="C36" s="62" t="s">
        <v>24</v>
      </c>
      <c r="D36" s="62"/>
      <c r="E36" s="21"/>
      <c r="F36" s="20"/>
      <c r="G36" s="62"/>
    </row>
    <row r="37" spans="1:7" s="74" customFormat="1" ht="42" customHeight="1" outlineLevel="1">
      <c r="A37" s="31"/>
      <c r="B37" s="58" t="str">
        <f>'Planilha orçamentaria'!B41</f>
        <v>6.1.1</v>
      </c>
      <c r="C37" s="54" t="str">
        <f>'Planilha orçamentaria'!E41</f>
        <v>CHAPISCO COM ARGAMASSA, TRAÇO 1:2:3 (CIMENTO, AREIA E PEDRISCO), APLICADO COM COLHER, ESP. 5MM, PREPARO MECÂNICO</v>
      </c>
      <c r="D37" s="58" t="s">
        <v>10</v>
      </c>
      <c r="E37" s="29">
        <v>88.49</v>
      </c>
      <c r="F37" s="188" t="s">
        <v>208</v>
      </c>
      <c r="G37" s="43"/>
    </row>
    <row r="38" spans="1:7" s="74" customFormat="1" ht="42" customHeight="1" outlineLevel="1">
      <c r="A38" s="31">
        <v>245</v>
      </c>
      <c r="B38" s="58" t="str">
        <f>'Planilha orçamentaria'!B42</f>
        <v>6.1.2</v>
      </c>
      <c r="C38" s="51" t="str">
        <f>'Planilha orçamentaria'!E42</f>
        <v>REVESTIMENTO COM ARGAMASSA EM CAMADA ÚNICA, APLICADO EM PAREDE, TRAÇO 1:3 (CIMENTO E AREIA), ESP. 20MM, APLICAÇÃO MANUAL, PREPARO MECÂNICO</v>
      </c>
      <c r="D38" s="58" t="s">
        <v>10</v>
      </c>
      <c r="E38" s="29">
        <v>88.49</v>
      </c>
      <c r="F38" s="188" t="s">
        <v>208</v>
      </c>
      <c r="G38" s="43"/>
    </row>
    <row r="39" spans="1:7" s="74" customFormat="1" ht="20.100000000000001" customHeight="1">
      <c r="A39" s="31"/>
      <c r="B39" s="31"/>
      <c r="C39" s="13"/>
      <c r="D39" s="31"/>
      <c r="E39" s="19"/>
      <c r="F39" s="18"/>
      <c r="G39" s="190"/>
    </row>
    <row r="40" spans="1:7" s="30" customFormat="1" ht="20.100000000000001" customHeight="1">
      <c r="A40" s="31"/>
      <c r="B40" s="69" t="str">
        <f>'Planilha orçamentaria'!B46</f>
        <v>7.0</v>
      </c>
      <c r="C40" s="62" t="s">
        <v>16</v>
      </c>
      <c r="D40" s="62"/>
      <c r="E40" s="20"/>
      <c r="F40" s="20"/>
      <c r="G40" s="62"/>
    </row>
    <row r="41" spans="1:7" s="10" customFormat="1" ht="20.100000000000001" customHeight="1" outlineLevel="1">
      <c r="A41" s="31"/>
      <c r="B41" s="67" t="str">
        <f>'Planilha orçamentaria'!B47</f>
        <v>7.1</v>
      </c>
      <c r="C41" s="70" t="s">
        <v>26</v>
      </c>
      <c r="D41" s="70"/>
      <c r="E41" s="29"/>
      <c r="F41" s="29"/>
      <c r="G41" s="43"/>
    </row>
    <row r="42" spans="1:7" s="74" customFormat="1" ht="54" customHeight="1" outlineLevel="1">
      <c r="A42" s="31"/>
      <c r="B42" s="58" t="str">
        <f>'Planilha orçamentaria'!B48</f>
        <v>7.1.1</v>
      </c>
      <c r="C42" s="57" t="str">
        <f>'Planilha orçamentaria'!E48</f>
        <v>CERCA DE MOURÃO H = 2,80 M - MOURÃO PRÉ-FABRICADO DE CONCRETO PONTA VIRADA A CADA 2,50 M, 3 FIOS DE ARAME FARPADO E TELA GALVANIZADA # 2" FIO 12, INCLUSIVE FUNDAÇÃO</v>
      </c>
      <c r="D42" s="61" t="s">
        <v>113</v>
      </c>
      <c r="E42" s="29">
        <v>122.1</v>
      </c>
      <c r="F42" s="188" t="s">
        <v>207</v>
      </c>
      <c r="G42" s="43"/>
    </row>
    <row r="43" spans="1:7" s="74" customFormat="1" ht="54" customHeight="1" outlineLevel="1">
      <c r="A43" s="31"/>
      <c r="B43" s="58" t="s">
        <v>56</v>
      </c>
      <c r="C43" s="57" t="str">
        <f>'Planilha orçamentaria'!E49</f>
        <v>TELA DE ARAME GALVANIZADO DE 2' FIO N.12 BWG</v>
      </c>
      <c r="D43" s="61" t="s">
        <v>148</v>
      </c>
      <c r="E43" s="29">
        <v>91.55</v>
      </c>
      <c r="F43" s="188" t="s">
        <v>206</v>
      </c>
      <c r="G43" s="43"/>
    </row>
    <row r="44" spans="1:7" s="74" customFormat="1" ht="68.25" customHeight="1" outlineLevel="1">
      <c r="A44" s="31"/>
      <c r="B44" s="58" t="s">
        <v>57</v>
      </c>
      <c r="C44" s="57" t="str">
        <f>'Planilha orçamentaria'!E50</f>
        <v>TANQUE DE MÁRMORE SINTÉTICO DUPLO, CAPACIDADE 37 LITROS, INCLUSIVE ACESSÓRIOS DE FIXAÇÃO, VÁLVULA DE ESCOAMENTO DE METAL COM ACABAMENTO CROMADO, SIFÃO DE METAL TIPO COPO COM ACABAMENTO CROMADO, FORNECIMENTO E INSTALAÇÃO, EXCLUSIVE TORNEIRA</v>
      </c>
      <c r="D44" s="61" t="s">
        <v>142</v>
      </c>
      <c r="E44" s="29">
        <v>1</v>
      </c>
      <c r="F44" s="80" t="s">
        <v>144</v>
      </c>
      <c r="G44" s="43"/>
    </row>
    <row r="45" spans="1:7" s="74" customFormat="1" ht="49.5" customHeight="1" outlineLevel="1">
      <c r="A45" s="31"/>
      <c r="B45" s="58" t="s">
        <v>121</v>
      </c>
      <c r="C45" s="57" t="str">
        <f>'Planilha orçamentaria'!E51</f>
        <v>FORNECIMENTO E ASSENTAMENTO DE TUBO PVC RÍGIDO SOLDÁVEL, ÁGUA FRIA, DN 50 MM (1.1/2"), INCLUSIVE CONEXÕES</v>
      </c>
      <c r="D45" s="61" t="s">
        <v>113</v>
      </c>
      <c r="E45" s="29">
        <v>30.32</v>
      </c>
      <c r="F45" s="80" t="s">
        <v>147</v>
      </c>
      <c r="G45" s="43"/>
    </row>
    <row r="46" spans="1:7" s="74" customFormat="1" ht="81.75" customHeight="1" outlineLevel="1">
      <c r="A46" s="31"/>
      <c r="B46" s="58" t="s">
        <v>122</v>
      </c>
      <c r="C46" s="57" t="str">
        <f>'Planilha orçamentaria'!E52</f>
        <v>PONTO DE EMBUTIR PARA ÁGUA FRIA EM TUBO PVC RÍGIDO ROSCÁVEL, DN 1/2" (20MM), EMBUTIDO NA ALVENARIA COM DISTÂNCIA DE ATÉ CINCO (5) METROS DA TOMADA DE ÁGUA, INCLUSIVE CONEXÕES E FIXAÇÃO DO TUBO COM ENCHIMENTO DO RASGO NA ALVENARIA/CONCRETO COM ARGAMASSA</v>
      </c>
      <c r="D46" s="61" t="s">
        <v>116</v>
      </c>
      <c r="E46" s="29">
        <v>2</v>
      </c>
      <c r="F46" s="80" t="s">
        <v>149</v>
      </c>
      <c r="G46" s="43"/>
    </row>
    <row r="47" spans="1:7" s="74" customFormat="1" ht="81.75" customHeight="1" outlineLevel="1">
      <c r="A47" s="31"/>
      <c r="B47" s="58" t="s">
        <v>180</v>
      </c>
      <c r="C47" s="57" t="str">
        <f>'Planilha orçamentaria'!E53</f>
        <v>REGISTRO DE GAVETA, TIPO BASE, ROSCÁVEL 1.1/2" (PARA TUBO SOLDÁVEL OU PPR DN 50MM/CPVC DN 42MM), INCLUSIVE ACABAMENTO (PADRÃO MÉDIO) E CANOPLA CROMADOS</v>
      </c>
      <c r="D47" s="61" t="s">
        <v>142</v>
      </c>
      <c r="E47" s="29">
        <v>2</v>
      </c>
      <c r="F47" s="80" t="s">
        <v>149</v>
      </c>
      <c r="G47" s="43"/>
    </row>
    <row r="48" spans="1:7" s="10" customFormat="1" ht="20.100000000000001" customHeight="1" outlineLevel="1">
      <c r="A48" s="31"/>
      <c r="B48" s="67" t="str">
        <f>'Planilha orçamentaria'!B54</f>
        <v>7.2</v>
      </c>
      <c r="C48" s="70" t="str">
        <f>'Planilha orçamentaria'!E54</f>
        <v>CAIXA D'AGUA EM CONCRETO ARMADO</v>
      </c>
      <c r="D48" s="70"/>
      <c r="E48" s="29"/>
      <c r="F48" s="29"/>
      <c r="G48" s="43"/>
    </row>
    <row r="49" spans="1:7" s="74" customFormat="1" ht="44.25" customHeight="1" outlineLevel="1">
      <c r="A49" s="31"/>
      <c r="B49" s="58" t="str">
        <f>'Planilha orçamentaria'!B55</f>
        <v>7.2.1</v>
      </c>
      <c r="C49" s="57" t="str">
        <f>'Planilha orçamentaria'!E55</f>
        <v>CONCRETO ESTRUTURAL, PREPARADO EM OBRA COM BETONEIRA, CONTROLE "A", COM FCK 20 MPA, BRITA Nº (1 E 2), CONSISTÊNCIA PARA VIBRAÇÃO (FABRICAÇÃO)</v>
      </c>
      <c r="D49" s="61" t="s">
        <v>8</v>
      </c>
      <c r="E49" s="29">
        <v>0.41</v>
      </c>
      <c r="F49" s="188" t="s">
        <v>153</v>
      </c>
      <c r="G49" s="43"/>
    </row>
    <row r="50" spans="1:7" s="74" customFormat="1" ht="44.25" customHeight="1" outlineLevel="1">
      <c r="A50" s="31"/>
      <c r="B50" s="58" t="str">
        <f>'Planilha orçamentaria'!B56</f>
        <v>7.2.2</v>
      </c>
      <c r="C50" s="57" t="str">
        <f>'Planilha orçamentaria'!E56</f>
        <v>CORTE, DOBRA E MONTAGEM DE AÇO CA-60 DIÂMETRO (4,2MM A 5,0MM)</v>
      </c>
      <c r="D50" s="61" t="s">
        <v>157</v>
      </c>
      <c r="E50" s="29">
        <v>13.55</v>
      </c>
      <c r="F50" s="188" t="s">
        <v>159</v>
      </c>
      <c r="G50" s="43"/>
    </row>
    <row r="51" spans="1:7" s="74" customFormat="1" ht="44.25" customHeight="1" outlineLevel="1">
      <c r="A51" s="31"/>
      <c r="B51" s="58" t="str">
        <f>'Planilha orçamentaria'!B57</f>
        <v>7.2.3</v>
      </c>
      <c r="C51" s="57" t="str">
        <f>'Planilha orçamentaria'!E57</f>
        <v>LAJE 10 CM MACIÇA DE CONCRETO 20 MPa, COM ARMAÇÃO, FORMA RESINADA, ESCORAMENTO E DESFORMA</v>
      </c>
      <c r="D51" s="61" t="s">
        <v>148</v>
      </c>
      <c r="E51" s="29">
        <v>4.1500000000000004</v>
      </c>
      <c r="F51" s="188" t="s">
        <v>163</v>
      </c>
      <c r="G51" s="43"/>
    </row>
    <row r="52" spans="1:7" s="74" customFormat="1" ht="41.25" customHeight="1" outlineLevel="1">
      <c r="A52" s="31"/>
      <c r="B52" s="58" t="str">
        <f>'Planilha orçamentaria'!B58</f>
        <v>7.2.4</v>
      </c>
      <c r="C52" s="57" t="str">
        <f>'Planilha orçamentaria'!E58</f>
        <v>IMPERMEABILIZAÇÃO COM MANTA ASFÁLTICA PRÉ-FABRICADA, E = 4 MM</v>
      </c>
      <c r="D52" s="61" t="s">
        <v>162</v>
      </c>
      <c r="E52" s="29">
        <v>14.9</v>
      </c>
      <c r="F52" s="188" t="s">
        <v>161</v>
      </c>
      <c r="G52" s="43"/>
    </row>
    <row r="53" spans="1:7" s="10" customFormat="1" ht="20.100000000000001" customHeight="1">
      <c r="A53" s="179"/>
      <c r="B53" s="31"/>
      <c r="C53" s="13"/>
      <c r="D53" s="31"/>
      <c r="E53" s="19"/>
      <c r="F53" s="18"/>
      <c r="G53" s="190"/>
    </row>
    <row r="54" spans="1:7" s="74" customFormat="1" ht="20.100000000000001" customHeight="1">
      <c r="A54" s="31"/>
      <c r="B54" s="69" t="str">
        <f>'Planilha orçamentaria'!B61</f>
        <v>8.0</v>
      </c>
      <c r="C54" s="62" t="s">
        <v>58</v>
      </c>
      <c r="D54" s="62"/>
      <c r="E54" s="20"/>
      <c r="F54" s="20"/>
      <c r="G54" s="62"/>
    </row>
    <row r="55" spans="1:7" s="74" customFormat="1" ht="20.100000000000001" customHeight="1" outlineLevel="1">
      <c r="A55" s="31"/>
      <c r="B55" s="67" t="str">
        <f>'Planilha orçamentaria'!B62</f>
        <v>8.1</v>
      </c>
      <c r="C55" s="192" t="s">
        <v>59</v>
      </c>
      <c r="D55" s="71"/>
      <c r="E55" s="29"/>
      <c r="F55" s="29"/>
      <c r="G55" s="43"/>
    </row>
    <row r="56" spans="1:7" s="74" customFormat="1" ht="59.25" customHeight="1" outlineLevel="1">
      <c r="A56" s="31"/>
      <c r="B56" s="61" t="str">
        <f>'Planilha orçamentaria'!B63</f>
        <v>8.1.1</v>
      </c>
      <c r="C56" s="191" t="s">
        <v>60</v>
      </c>
      <c r="D56" s="61" t="s">
        <v>10</v>
      </c>
      <c r="E56" s="29">
        <v>544.13</v>
      </c>
      <c r="F56" s="173" t="s">
        <v>205</v>
      </c>
      <c r="G56" s="43"/>
    </row>
    <row r="57" spans="1:7" s="74" customFormat="1" ht="66" customHeight="1" outlineLevel="1">
      <c r="A57" s="31"/>
      <c r="B57" s="61" t="str">
        <f>'Planilha orçamentaria'!B64</f>
        <v>8.1.2</v>
      </c>
      <c r="C57" s="191" t="s">
        <v>61</v>
      </c>
      <c r="D57" s="61" t="s">
        <v>10</v>
      </c>
      <c r="E57" s="29">
        <v>483.53</v>
      </c>
      <c r="F57" s="173" t="s">
        <v>204</v>
      </c>
      <c r="G57" s="43"/>
    </row>
    <row r="58" spans="1:7" s="74" customFormat="1" ht="20.100000000000001" customHeight="1" outlineLevel="1">
      <c r="A58" s="31"/>
      <c r="B58" s="67" t="str">
        <f>'Planilha orçamentaria'!B65</f>
        <v>8.2</v>
      </c>
      <c r="C58" s="193" t="s">
        <v>62</v>
      </c>
      <c r="D58" s="71"/>
      <c r="E58" s="29"/>
      <c r="F58" s="29"/>
      <c r="G58" s="43"/>
    </row>
    <row r="59" spans="1:7" s="74" customFormat="1" ht="57.75" customHeight="1" outlineLevel="1">
      <c r="A59" s="31"/>
      <c r="B59" s="61" t="str">
        <f>'Planilha orçamentaria'!B66</f>
        <v>8.2.1</v>
      </c>
      <c r="C59" s="194" t="s">
        <v>127</v>
      </c>
      <c r="D59" s="61" t="s">
        <v>34</v>
      </c>
      <c r="E59" s="29">
        <v>202</v>
      </c>
      <c r="F59" s="173" t="s">
        <v>203</v>
      </c>
      <c r="G59" s="43"/>
    </row>
    <row r="60" spans="1:7" s="74" customFormat="1" ht="57.75" customHeight="1" outlineLevel="1">
      <c r="A60" s="31"/>
      <c r="B60" s="61" t="str">
        <f>'Planilha orçamentaria'!B67</f>
        <v>8.2.2</v>
      </c>
      <c r="C60" s="194" t="str">
        <f>'Planilha orçamentaria'!E67</f>
        <v>GUIA DE MEIO-FIO, EM CONCRETO COM FCK 15MPA, MOLDADA IN-LOCO, SEÇÃO 15X45CM, FORMA EM MADEIRA, EXCLUSIVE SARJETA, INCLUSIVE ESCAVAÇÃO, APILOAMENTO E TRANSPORTE COM RETIRADA DO MATERIAL ESCAVADO (EM CAÇAMBA)</v>
      </c>
      <c r="D60" s="61" t="s">
        <v>34</v>
      </c>
      <c r="E60" s="29">
        <v>54</v>
      </c>
      <c r="F60" s="173" t="s">
        <v>202</v>
      </c>
      <c r="G60" s="43"/>
    </row>
    <row r="61" spans="1:7" s="74" customFormat="1" ht="20.100000000000001" customHeight="1">
      <c r="A61" s="179"/>
      <c r="B61" s="195"/>
      <c r="C61" s="196"/>
      <c r="D61" s="197"/>
      <c r="E61" s="198"/>
      <c r="F61" s="199"/>
      <c r="G61" s="190"/>
    </row>
    <row r="62" spans="1:7" s="74" customFormat="1" ht="20.100000000000001" customHeight="1">
      <c r="A62" s="31"/>
      <c r="B62" s="8"/>
      <c r="C62" s="13"/>
      <c r="D62" s="31"/>
      <c r="E62" s="19"/>
      <c r="F62" s="18"/>
    </row>
    <row r="63" spans="1:7" s="74" customFormat="1" ht="12.75">
      <c r="A63" s="7"/>
      <c r="B63" s="9" t="str">
        <f>'Planilha orçamentaria'!C73</f>
        <v>IBIRACATU-MG, 15 DE AGOSTO DE 2022</v>
      </c>
      <c r="C63" s="9"/>
      <c r="D63" s="7"/>
      <c r="E63" s="17"/>
      <c r="F63" s="16"/>
    </row>
    <row r="64" spans="1:7" s="74" customFormat="1" ht="12.75">
      <c r="A64" s="7"/>
      <c r="B64" s="8"/>
      <c r="C64" s="9"/>
      <c r="D64" s="7"/>
      <c r="E64" s="17"/>
      <c r="F64" s="16"/>
    </row>
    <row r="66" spans="3:6">
      <c r="C66" t="str">
        <f>'Planilha orçamentaria'!E77</f>
        <v>JHON KENNEDY DA GUARDA BRITO</v>
      </c>
      <c r="F66" t="str">
        <f>'Planilha orçamentaria'!G78</f>
        <v>Arlis Soares Coutinho</v>
      </c>
    </row>
    <row r="67" spans="3:6">
      <c r="C67" t="str">
        <f>'Planilha orçamentaria'!E78</f>
        <v>ENGENHEIRO CIVIL</v>
      </c>
      <c r="F67" t="str">
        <f>'Planilha orçamentaria'!G79</f>
        <v>Prefeito Municipal</v>
      </c>
    </row>
    <row r="68" spans="3:6">
      <c r="C68" t="str">
        <f>'Planilha orçamentaria'!E79</f>
        <v>CREA: 224027/D</v>
      </c>
    </row>
  </sheetData>
  <mergeCells count="2">
    <mergeCell ref="B1:G3"/>
    <mergeCell ref="D6:G6"/>
  </mergeCells>
  <conditionalFormatting sqref="E40:G40 E12:G12">
    <cfRule type="cellIs" dxfId="0" priority="2" stopIfTrue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J44"/>
  <sheetViews>
    <sheetView topLeftCell="A28" workbookViewId="0">
      <selection activeCell="H6" sqref="H6"/>
    </sheetView>
  </sheetViews>
  <sheetFormatPr defaultRowHeight="14.25"/>
  <cols>
    <col min="1" max="1" width="11.125" customWidth="1"/>
    <col min="2" max="2" width="10.75" customWidth="1"/>
    <col min="3" max="3" width="47" customWidth="1"/>
    <col min="4" max="4" width="11.5" customWidth="1"/>
  </cols>
  <sheetData>
    <row r="2" spans="1:10" ht="122.25" customHeight="1">
      <c r="A2" s="211"/>
      <c r="B2" s="211"/>
      <c r="C2" s="211"/>
      <c r="D2" s="212"/>
    </row>
    <row r="3" spans="1:10" ht="18.75" customHeight="1">
      <c r="A3" s="213" t="str">
        <f>'Planilha orçamentaria'!B5</f>
        <v xml:space="preserve">Obra: REVITALIZAÇÃO EM NASCENTE, E CALÇAMESNTO EM BLOQUETES SEXTAVADOS </v>
      </c>
      <c r="B3" s="214"/>
      <c r="C3" s="215"/>
      <c r="D3" s="216"/>
    </row>
    <row r="4" spans="1:10" ht="14.25" customHeight="1">
      <c r="A4" t="str">
        <f>'Planilha orçamentaria'!B6</f>
        <v>Data de preço: sinapi 04/2022, setop 04/2022 com desoneração</v>
      </c>
      <c r="C4" s="217"/>
      <c r="D4" s="212"/>
    </row>
    <row r="5" spans="1:10" ht="14.25" customHeight="1">
      <c r="A5" t="str">
        <f>'Planilha orçamentaria'!B7</f>
        <v>Local:  DISTRITO DE CAMPO ALEGRE, RUA PROJETADA (NASCENTE)</v>
      </c>
      <c r="C5" s="217"/>
      <c r="D5" s="212"/>
    </row>
    <row r="6" spans="1:10" ht="18.75" customHeight="1">
      <c r="A6" s="303"/>
      <c r="B6" s="303"/>
      <c r="C6" s="303"/>
      <c r="D6" s="303"/>
    </row>
    <row r="7" spans="1:10">
      <c r="A7" s="304" t="s">
        <v>71</v>
      </c>
      <c r="B7" s="305"/>
      <c r="C7" s="305"/>
      <c r="D7" s="306"/>
    </row>
    <row r="8" spans="1:10">
      <c r="A8" s="218"/>
      <c r="B8" s="218"/>
      <c r="C8" s="218"/>
      <c r="D8" s="218"/>
    </row>
    <row r="9" spans="1:10" ht="15.75">
      <c r="A9" s="219" t="s">
        <v>72</v>
      </c>
      <c r="B9" s="220" t="s">
        <v>73</v>
      </c>
      <c r="C9" s="221" t="s">
        <v>74</v>
      </c>
      <c r="D9" s="221"/>
    </row>
    <row r="10" spans="1:10" ht="15">
      <c r="A10" s="222"/>
      <c r="B10" s="223" t="s">
        <v>75</v>
      </c>
      <c r="C10" s="222" t="s">
        <v>76</v>
      </c>
      <c r="D10" s="224">
        <v>3.6499999999999998E-2</v>
      </c>
      <c r="E10" s="225"/>
      <c r="F10" s="226"/>
      <c r="G10" s="226"/>
      <c r="H10" s="226"/>
      <c r="I10" s="226"/>
      <c r="J10" s="226"/>
    </row>
    <row r="11" spans="1:10" ht="15">
      <c r="A11" s="222"/>
      <c r="B11" s="223" t="s">
        <v>77</v>
      </c>
      <c r="C11" s="222" t="s">
        <v>78</v>
      </c>
      <c r="D11" s="224">
        <v>0.01</v>
      </c>
      <c r="E11" s="227"/>
      <c r="F11" s="302" t="s">
        <v>198</v>
      </c>
      <c r="G11" s="302"/>
      <c r="H11" s="302"/>
      <c r="I11" s="302"/>
      <c r="J11" s="302"/>
    </row>
    <row r="12" spans="1:10" ht="15">
      <c r="A12" s="222"/>
      <c r="B12" s="223" t="s">
        <v>79</v>
      </c>
      <c r="C12" s="222" t="s">
        <v>80</v>
      </c>
      <c r="D12" s="224">
        <v>9.7999999999999997E-3</v>
      </c>
      <c r="E12" s="228"/>
      <c r="F12" s="228"/>
      <c r="G12" s="228"/>
      <c r="H12" s="228"/>
      <c r="I12" s="228"/>
      <c r="J12" s="228"/>
    </row>
    <row r="13" spans="1:10" ht="15.75">
      <c r="A13" s="229"/>
      <c r="B13" s="230"/>
      <c r="C13" s="231" t="s">
        <v>81</v>
      </c>
      <c r="D13" s="232">
        <f>SUM(D10:D12)</f>
        <v>5.6300000000000003E-2</v>
      </c>
      <c r="E13" s="228"/>
      <c r="F13" s="228"/>
      <c r="G13" s="228"/>
      <c r="H13" s="228"/>
      <c r="I13" s="228"/>
      <c r="J13" s="228"/>
    </row>
    <row r="14" spans="1:10" ht="15.75">
      <c r="A14" s="219" t="s">
        <v>72</v>
      </c>
      <c r="B14" s="230" t="s">
        <v>82</v>
      </c>
      <c r="C14" s="221" t="s">
        <v>83</v>
      </c>
      <c r="D14" s="221"/>
      <c r="E14" s="228"/>
      <c r="F14" s="302" t="s">
        <v>199</v>
      </c>
      <c r="G14" s="302"/>
      <c r="H14" s="302"/>
      <c r="I14" s="302"/>
      <c r="J14" s="228"/>
    </row>
    <row r="15" spans="1:10" ht="15">
      <c r="A15" s="229"/>
      <c r="B15" s="233" t="s">
        <v>84</v>
      </c>
      <c r="C15" s="222" t="s">
        <v>85</v>
      </c>
      <c r="D15" s="224">
        <v>0.05</v>
      </c>
      <c r="E15" s="228"/>
      <c r="F15" s="228"/>
      <c r="G15" s="228"/>
      <c r="H15" s="228"/>
      <c r="I15" s="228"/>
      <c r="J15" s="228"/>
    </row>
    <row r="16" spans="1:10" ht="15.75">
      <c r="A16" s="229"/>
      <c r="B16" s="220"/>
      <c r="C16" s="234" t="s">
        <v>86</v>
      </c>
      <c r="D16" s="232">
        <f>SUM(D15)</f>
        <v>0.05</v>
      </c>
      <c r="E16" s="228"/>
      <c r="F16" s="302" t="s">
        <v>87</v>
      </c>
      <c r="G16" s="302"/>
      <c r="H16" s="302"/>
      <c r="I16" s="302"/>
      <c r="J16" s="228"/>
    </row>
    <row r="17" spans="1:10" ht="15.75">
      <c r="A17" s="219" t="s">
        <v>72</v>
      </c>
      <c r="B17" s="220" t="s">
        <v>88</v>
      </c>
      <c r="C17" s="219" t="s">
        <v>89</v>
      </c>
      <c r="D17" s="219"/>
      <c r="E17" s="228"/>
      <c r="F17" s="228"/>
      <c r="G17" s="228"/>
      <c r="H17" s="228"/>
      <c r="I17" s="228"/>
      <c r="J17" s="228"/>
    </row>
    <row r="18" spans="1:10" ht="15">
      <c r="A18" s="222"/>
      <c r="B18" s="233" t="s">
        <v>90</v>
      </c>
      <c r="C18" s="229" t="s">
        <v>91</v>
      </c>
      <c r="D18" s="235">
        <v>0.01</v>
      </c>
      <c r="E18" s="228"/>
      <c r="F18" s="302" t="s">
        <v>92</v>
      </c>
      <c r="G18" s="302"/>
      <c r="H18" s="302"/>
      <c r="I18" s="302"/>
      <c r="J18" s="228"/>
    </row>
    <row r="19" spans="1:10" ht="15.75">
      <c r="A19" s="222"/>
      <c r="B19" s="230"/>
      <c r="C19" s="234" t="s">
        <v>93</v>
      </c>
      <c r="D19" s="236">
        <f>+D18</f>
        <v>0.01</v>
      </c>
    </row>
    <row r="20" spans="1:10" ht="15.75">
      <c r="A20" s="219" t="s">
        <v>72</v>
      </c>
      <c r="B20" s="220" t="s">
        <v>94</v>
      </c>
      <c r="C20" s="219" t="s">
        <v>95</v>
      </c>
      <c r="D20" s="219"/>
      <c r="F20" s="296"/>
      <c r="G20" s="296"/>
      <c r="H20" s="296"/>
      <c r="I20" s="296"/>
    </row>
    <row r="21" spans="1:10" ht="15">
      <c r="A21" s="229"/>
      <c r="B21" s="223" t="s">
        <v>96</v>
      </c>
      <c r="C21" s="229" t="s">
        <v>97</v>
      </c>
      <c r="D21" s="235">
        <v>6.4999999999999997E-3</v>
      </c>
    </row>
    <row r="22" spans="1:10" ht="15">
      <c r="A22" s="229"/>
      <c r="B22" s="223" t="s">
        <v>98</v>
      </c>
      <c r="C22" s="229" t="s">
        <v>99</v>
      </c>
      <c r="D22" s="235">
        <v>0.03</v>
      </c>
      <c r="F22" s="296"/>
      <c r="G22" s="296"/>
      <c r="H22" s="296"/>
      <c r="I22" s="296"/>
    </row>
    <row r="23" spans="1:10" ht="15">
      <c r="A23" s="229"/>
      <c r="B23" s="223" t="s">
        <v>100</v>
      </c>
      <c r="C23" s="229" t="s">
        <v>101</v>
      </c>
      <c r="D23" s="235">
        <v>0.03</v>
      </c>
    </row>
    <row r="24" spans="1:10" ht="15.75">
      <c r="A24" s="222"/>
      <c r="B24" s="230"/>
      <c r="C24" s="234" t="s">
        <v>93</v>
      </c>
      <c r="D24" s="236">
        <f>SUM(D21:D23)</f>
        <v>6.6500000000000004E-2</v>
      </c>
    </row>
    <row r="25" spans="1:10" ht="15.75">
      <c r="A25" s="237"/>
      <c r="B25" s="238"/>
      <c r="C25" s="239" t="s">
        <v>102</v>
      </c>
      <c r="D25" s="240">
        <f>+(((1+D13)*(1+D16)*(1+D19))/(1-D24)-1)</f>
        <v>0.2000065881092663</v>
      </c>
    </row>
    <row r="26" spans="1:10" ht="15">
      <c r="A26" s="297" t="s">
        <v>103</v>
      </c>
      <c r="B26" s="298"/>
      <c r="C26" s="298"/>
      <c r="D26" s="299"/>
    </row>
    <row r="27" spans="1:10" ht="15">
      <c r="A27" s="241"/>
      <c r="B27" s="242"/>
      <c r="C27" s="242"/>
      <c r="D27" s="243"/>
    </row>
    <row r="28" spans="1:10" ht="15">
      <c r="A28" s="300" t="s">
        <v>104</v>
      </c>
      <c r="B28" s="301"/>
      <c r="C28" s="301"/>
      <c r="D28" s="244"/>
    </row>
    <row r="29" spans="1:10" ht="15.75">
      <c r="A29" s="245"/>
      <c r="B29" s="246"/>
      <c r="C29" s="247"/>
      <c r="D29" s="248"/>
    </row>
    <row r="30" spans="1:10" ht="15">
      <c r="A30" s="249"/>
      <c r="B30" s="250"/>
      <c r="C30" s="251" t="s">
        <v>105</v>
      </c>
      <c r="D30" s="252"/>
      <c r="F30" s="295" t="s">
        <v>200</v>
      </c>
      <c r="G30" s="295"/>
      <c r="H30" s="295"/>
      <c r="I30" s="295"/>
      <c r="J30" s="295"/>
    </row>
    <row r="31" spans="1:10" ht="15">
      <c r="A31" s="249"/>
      <c r="B31" s="250"/>
      <c r="C31" s="253" t="s">
        <v>106</v>
      </c>
      <c r="D31" s="252"/>
      <c r="F31" s="228"/>
      <c r="G31" s="228"/>
      <c r="H31" s="228"/>
      <c r="I31" s="228"/>
      <c r="J31" s="228"/>
    </row>
    <row r="32" spans="1:10" ht="15">
      <c r="A32" s="254"/>
      <c r="B32" s="255"/>
      <c r="C32" s="256"/>
      <c r="D32" s="257"/>
      <c r="F32" s="295" t="s">
        <v>201</v>
      </c>
      <c r="G32" s="295"/>
      <c r="H32" s="295"/>
      <c r="I32" s="295"/>
      <c r="J32" s="295"/>
    </row>
    <row r="34" spans="1:10">
      <c r="A34" s="295" t="s">
        <v>107</v>
      </c>
      <c r="B34" s="295"/>
      <c r="C34" s="295"/>
      <c r="D34" s="295"/>
      <c r="E34" s="295"/>
      <c r="F34" s="295"/>
      <c r="G34" s="295"/>
      <c r="H34" s="295"/>
      <c r="I34" s="295"/>
      <c r="J34" s="295"/>
    </row>
    <row r="35" spans="1:10">
      <c r="A35" s="295"/>
      <c r="B35" s="295"/>
      <c r="C35" s="295"/>
      <c r="D35" s="295"/>
      <c r="E35" s="295"/>
      <c r="F35" s="295"/>
      <c r="G35" s="295"/>
      <c r="H35" s="295"/>
      <c r="I35" s="295"/>
      <c r="J35" s="295"/>
    </row>
    <row r="38" spans="1:10" s="258" customFormat="1" ht="12.75">
      <c r="B38" s="203" t="str">
        <f>'Planilha orçamentaria'!C73</f>
        <v>IBIRACATU-MG, 15 DE AGOSTO DE 2022</v>
      </c>
      <c r="C38" s="203"/>
      <c r="D38" s="259"/>
      <c r="E38" s="260"/>
      <c r="F38" s="204"/>
      <c r="G38" s="261"/>
      <c r="H38" s="261"/>
      <c r="I38" s="261"/>
      <c r="J38" s="262"/>
    </row>
    <row r="41" spans="1:10" s="258" customFormat="1" ht="12.75">
      <c r="B41" s="204"/>
      <c r="C41" s="203" t="str">
        <f>'Planilha orçamentaria'!E77</f>
        <v>JHON KENNEDY DA GUARDA BRITO</v>
      </c>
      <c r="D41" s="204"/>
      <c r="E41" s="263" t="str">
        <f>'Planilha orçamentaria'!G78</f>
        <v>Arlis Soares Coutinho</v>
      </c>
      <c r="F41" s="204"/>
      <c r="G41" s="261"/>
      <c r="H41" s="261"/>
      <c r="I41" s="261"/>
      <c r="J41" s="262"/>
    </row>
    <row r="42" spans="1:10" s="258" customFormat="1">
      <c r="B42" s="204"/>
      <c r="C42" s="203" t="str">
        <f>'Planilha orçamentaria'!E78</f>
        <v>ENGENHEIRO CIVIL</v>
      </c>
      <c r="D42"/>
      <c r="E42" s="263" t="str">
        <f>'Planilha orçamentaria'!G79</f>
        <v>Prefeito Municipal</v>
      </c>
      <c r="F42"/>
      <c r="G42" s="261"/>
      <c r="H42" s="261"/>
      <c r="I42" s="261"/>
      <c r="J42" s="262"/>
    </row>
    <row r="43" spans="1:10" s="258" customFormat="1">
      <c r="B43" s="204"/>
      <c r="C43" s="203" t="str">
        <f>'Planilha orçamentaria'!E79</f>
        <v>CREA: 224027/D</v>
      </c>
      <c r="D43"/>
      <c r="E43" s="260"/>
      <c r="F43"/>
      <c r="G43" s="261"/>
      <c r="H43" s="261"/>
      <c r="I43" s="261"/>
      <c r="J43" s="262"/>
    </row>
    <row r="44" spans="1:10" s="258" customFormat="1">
      <c r="B44" s="204"/>
      <c r="C44" s="204"/>
      <c r="D44"/>
      <c r="E44" s="260"/>
      <c r="F44" s="204"/>
      <c r="G44" s="261"/>
      <c r="H44" s="261"/>
      <c r="I44" s="261"/>
      <c r="J44" s="262"/>
    </row>
  </sheetData>
  <mergeCells count="13">
    <mergeCell ref="F18:I18"/>
    <mergeCell ref="A6:D6"/>
    <mergeCell ref="A7:D7"/>
    <mergeCell ref="F11:J11"/>
    <mergeCell ref="F14:I14"/>
    <mergeCell ref="F16:I16"/>
    <mergeCell ref="A34:J35"/>
    <mergeCell ref="F20:I20"/>
    <mergeCell ref="F22:I22"/>
    <mergeCell ref="A26:D26"/>
    <mergeCell ref="A28:C28"/>
    <mergeCell ref="F30:J30"/>
    <mergeCell ref="F32:J32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Planilha orçamentaria</vt:lpstr>
      <vt:lpstr>Cronograma fisico financeiro</vt:lpstr>
      <vt:lpstr>Memorial de calculo</vt:lpstr>
      <vt:lpstr>BDI</vt:lpstr>
      <vt:lpstr>'Planilha orçamentaria'!Area_de_impressao</vt:lpstr>
      <vt:lpstr>'Planilha orçamentaria'!Titulos_de_impressao</vt:lpstr>
    </vt:vector>
  </TitlesOfParts>
  <Company>Fnde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27421740104</dc:creator>
  <cp:lastModifiedBy>Prefeitura</cp:lastModifiedBy>
  <cp:lastPrinted>2020-04-01T11:45:09Z</cp:lastPrinted>
  <dcterms:created xsi:type="dcterms:W3CDTF">2012-10-15T18:57:41Z</dcterms:created>
  <dcterms:modified xsi:type="dcterms:W3CDTF">2022-08-22T12:46:09Z</dcterms:modified>
</cp:coreProperties>
</file>